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nata bar\RKP 2020\RKP Perubahan\RKP 2021\"/>
    </mc:Choice>
  </mc:AlternateContent>
  <xr:revisionPtr revIDLastSave="0" documentId="13_ncr:1_{7286F86F-D288-4544-A899-5163B72AFC2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KP DESA" sheetId="17" r:id="rId1"/>
    <sheet name="DAFTAR USULAN" sheetId="13" r:id="rId2"/>
    <sheet name="SUB.3, 4" sheetId="9" r:id="rId3"/>
    <sheet name="RABSUB.1" sheetId="4" r:id="rId4"/>
    <sheet name="Pagu indikatif" sheetId="14" r:id="rId5"/>
    <sheet name="Sheet2" sheetId="19" r:id="rId6"/>
    <sheet name="sub.2" sheetId="10" r:id="rId7"/>
    <sheet name="Upah (PERBUP 15)" sheetId="7" r:id="rId8"/>
    <sheet name="Sheet1" sheetId="18" r:id="rId9"/>
  </sheets>
  <externalReferences>
    <externalReference r:id="rId10"/>
  </externalReferences>
  <calcPr calcId="191029"/>
</workbook>
</file>

<file path=xl/calcChain.xml><?xml version="1.0" encoding="utf-8"?>
<calcChain xmlns="http://schemas.openxmlformats.org/spreadsheetml/2006/main">
  <c r="F35" i="14" l="1"/>
  <c r="O82" i="10"/>
  <c r="O88" i="10"/>
  <c r="O73" i="10"/>
  <c r="H35" i="14"/>
  <c r="G35" i="14"/>
  <c r="O85" i="10"/>
  <c r="H54" i="14"/>
  <c r="K54" i="14"/>
  <c r="M8" i="9"/>
  <c r="K12" i="9"/>
  <c r="K14" i="9"/>
  <c r="H40" i="14"/>
  <c r="O109" i="10"/>
  <c r="O110" i="10"/>
  <c r="L40" i="14"/>
  <c r="L51" i="14" s="1"/>
  <c r="K51" i="14"/>
  <c r="O112" i="10"/>
  <c r="M105" i="10"/>
  <c r="H51" i="14" l="1"/>
  <c r="D23" i="19"/>
  <c r="D22" i="19"/>
  <c r="D21" i="19"/>
  <c r="D20" i="19"/>
  <c r="D19" i="19"/>
  <c r="D18" i="19"/>
  <c r="D17" i="19"/>
  <c r="E44" i="14"/>
  <c r="M126" i="10" l="1"/>
  <c r="M125" i="10" s="1"/>
  <c r="M135" i="10" l="1"/>
  <c r="M127" i="10" s="1"/>
  <c r="M134" i="10"/>
  <c r="M132" i="10"/>
  <c r="M133" i="10"/>
  <c r="M137" i="10"/>
  <c r="M136" i="10" s="1"/>
  <c r="M138" i="10"/>
  <c r="M130" i="10"/>
  <c r="M131" i="10"/>
  <c r="M129" i="10"/>
  <c r="M128" i="10"/>
  <c r="E31" i="14"/>
  <c r="F31" i="17"/>
  <c r="N124" i="10" l="1"/>
  <c r="F36" i="17"/>
  <c r="E38" i="14"/>
  <c r="F38" i="17" s="1"/>
  <c r="E36" i="14"/>
  <c r="F71" i="17" l="1"/>
  <c r="F72" i="17"/>
  <c r="E72" i="14" s="1"/>
  <c r="F70" i="17"/>
  <c r="E71" i="14" s="1"/>
  <c r="F69" i="17"/>
  <c r="E70" i="14" s="1"/>
  <c r="F68" i="17"/>
  <c r="K375" i="9" l="1"/>
  <c r="K376" i="9"/>
  <c r="L27" i="14" l="1"/>
  <c r="K27" i="14"/>
  <c r="J27" i="14"/>
  <c r="I27" i="14"/>
  <c r="H27" i="14"/>
  <c r="F27" i="14"/>
  <c r="I51" i="14"/>
  <c r="J51" i="14"/>
  <c r="E73" i="13" l="1"/>
  <c r="F3" i="19" l="1"/>
  <c r="F4" i="19"/>
  <c r="F5" i="19"/>
  <c r="F7" i="19"/>
  <c r="F8" i="19"/>
  <c r="F9" i="19"/>
  <c r="E4" i="19"/>
  <c r="E7" i="19"/>
  <c r="E5" i="19"/>
  <c r="E45" i="14" l="1"/>
  <c r="E41" i="14"/>
  <c r="E42" i="14"/>
  <c r="E43" i="14"/>
  <c r="J48" i="17"/>
  <c r="J47" i="17"/>
  <c r="I48" i="17"/>
  <c r="I47" i="17"/>
  <c r="H48" i="17"/>
  <c r="H47" i="17"/>
  <c r="G48" i="17"/>
  <c r="G47" i="17"/>
  <c r="J41" i="17"/>
  <c r="J42" i="17"/>
  <c r="J43" i="17"/>
  <c r="J44" i="17"/>
  <c r="J45" i="17"/>
  <c r="J40" i="17"/>
  <c r="I41" i="17"/>
  <c r="I42" i="17"/>
  <c r="I43" i="17"/>
  <c r="I44" i="17"/>
  <c r="I45" i="17"/>
  <c r="I40" i="17"/>
  <c r="H41" i="17"/>
  <c r="H42" i="17"/>
  <c r="H43" i="17"/>
  <c r="H44" i="17"/>
  <c r="H45" i="17"/>
  <c r="G41" i="17"/>
  <c r="G42" i="17"/>
  <c r="G43" i="17"/>
  <c r="G44" i="17"/>
  <c r="G45" i="17"/>
  <c r="G40" i="17"/>
  <c r="F45" i="17"/>
  <c r="F41" i="17"/>
  <c r="F42" i="17"/>
  <c r="F43" i="17"/>
  <c r="F44" i="17"/>
  <c r="H40" i="17"/>
  <c r="J34" i="17"/>
  <c r="J35" i="17"/>
  <c r="J37" i="17"/>
  <c r="J33" i="17"/>
  <c r="F49" i="13"/>
  <c r="E47" i="14" s="1"/>
  <c r="F41" i="13"/>
  <c r="F40" i="17" s="1"/>
  <c r="L49" i="13"/>
  <c r="K47" i="17" s="1"/>
  <c r="O141" i="10"/>
  <c r="O142" i="10" s="1"/>
  <c r="F47" i="14" l="1"/>
  <c r="F47" i="17"/>
  <c r="J75" i="17"/>
  <c r="K374" i="9"/>
  <c r="K368" i="9"/>
  <c r="K369" i="9"/>
  <c r="K370" i="9"/>
  <c r="K371" i="9"/>
  <c r="K372" i="9"/>
  <c r="K373" i="9"/>
  <c r="G73" i="14"/>
  <c r="E81" i="13"/>
  <c r="F67" i="17" s="1"/>
  <c r="D80" i="13"/>
  <c r="D68" i="14" s="1"/>
  <c r="F66" i="17" l="1"/>
  <c r="E69" i="14"/>
  <c r="J60" i="17"/>
  <c r="I60" i="17"/>
  <c r="H60" i="17"/>
  <c r="G60" i="17"/>
  <c r="O264" i="4"/>
  <c r="O210" i="4"/>
  <c r="F60" i="17" l="1"/>
  <c r="G26" i="14"/>
  <c r="K27" i="17" s="1"/>
  <c r="E26" i="14"/>
  <c r="F27" i="17" s="1"/>
  <c r="M106" i="10" l="1"/>
  <c r="M107" i="10"/>
  <c r="M108" i="10"/>
  <c r="M119" i="10"/>
  <c r="M110" i="10"/>
  <c r="M117" i="10"/>
  <c r="F27" i="13" l="1"/>
  <c r="N310" i="4"/>
  <c r="N309" i="4" s="1"/>
  <c r="N311" i="4"/>
  <c r="N305" i="4"/>
  <c r="N306" i="4"/>
  <c r="N307" i="4"/>
  <c r="N308" i="4"/>
  <c r="N295" i="4"/>
  <c r="N296" i="4"/>
  <c r="N297" i="4"/>
  <c r="N298" i="4"/>
  <c r="N299" i="4"/>
  <c r="N300" i="4"/>
  <c r="N301" i="4"/>
  <c r="N302" i="4"/>
  <c r="N303" i="4"/>
  <c r="N293" i="4"/>
  <c r="N292" i="4" s="1"/>
  <c r="N287" i="4"/>
  <c r="N288" i="4"/>
  <c r="N289" i="4"/>
  <c r="N290" i="4"/>
  <c r="N291" i="4"/>
  <c r="N286" i="4" l="1"/>
  <c r="N294" i="4"/>
  <c r="N304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72" i="4"/>
  <c r="N271" i="4" s="1"/>
  <c r="N266" i="4"/>
  <c r="N267" i="4"/>
  <c r="N268" i="4"/>
  <c r="N269" i="4"/>
  <c r="N270" i="4"/>
  <c r="N265" i="4" l="1"/>
  <c r="N273" i="4"/>
  <c r="L27" i="13" l="1"/>
  <c r="M34" i="10" l="1"/>
  <c r="M35" i="10"/>
  <c r="M26" i="10"/>
  <c r="M25" i="10"/>
  <c r="M24" i="10"/>
  <c r="M23" i="10"/>
  <c r="M22" i="10"/>
  <c r="M21" i="10"/>
  <c r="M20" i="10"/>
  <c r="M19" i="10"/>
  <c r="M18" i="10"/>
  <c r="M12" i="10"/>
  <c r="N72" i="4" l="1"/>
  <c r="M65" i="10" l="1"/>
  <c r="M66" i="10"/>
  <c r="M67" i="10"/>
  <c r="M68" i="10"/>
  <c r="M63" i="10"/>
  <c r="M56" i="10"/>
  <c r="M57" i="10"/>
  <c r="M58" i="10"/>
  <c r="M59" i="10"/>
  <c r="M60" i="10"/>
  <c r="M61" i="10"/>
  <c r="M62" i="10"/>
  <c r="M54" i="10"/>
  <c r="M53" i="10" s="1"/>
  <c r="K60" i="17" l="1"/>
  <c r="M55" i="10"/>
  <c r="M64" i="10"/>
  <c r="M154" i="10"/>
  <c r="M155" i="10"/>
  <c r="M156" i="10"/>
  <c r="M157" i="10"/>
  <c r="M158" i="10"/>
  <c r="M159" i="10"/>
  <c r="M160" i="10"/>
  <c r="M161" i="10"/>
  <c r="M162" i="10"/>
  <c r="M163" i="10"/>
  <c r="M164" i="10"/>
  <c r="M165" i="10"/>
  <c r="M166" i="10"/>
  <c r="M167" i="10"/>
  <c r="M168" i="10"/>
  <c r="M169" i="10"/>
  <c r="M170" i="10"/>
  <c r="M171" i="10"/>
  <c r="M172" i="10"/>
  <c r="M173" i="10"/>
  <c r="M174" i="10"/>
  <c r="M175" i="10"/>
  <c r="M142" i="10"/>
  <c r="M141" i="10" s="1"/>
  <c r="M145" i="10"/>
  <c r="M146" i="10"/>
  <c r="M147" i="10"/>
  <c r="M148" i="10"/>
  <c r="M149" i="10"/>
  <c r="M150" i="10"/>
  <c r="M151" i="10"/>
  <c r="M152" i="10"/>
  <c r="M144" i="10"/>
  <c r="M143" i="10" l="1"/>
  <c r="M153" i="10"/>
  <c r="M99" i="10"/>
  <c r="M98" i="10"/>
  <c r="M48" i="10"/>
  <c r="M47" i="10" s="1"/>
  <c r="M140" i="10" l="1"/>
  <c r="N139" i="10" s="1"/>
  <c r="F48" i="14" s="1"/>
  <c r="N209" i="4"/>
  <c r="N123" i="10" l="1"/>
  <c r="L50" i="13"/>
  <c r="J59" i="17"/>
  <c r="I59" i="17"/>
  <c r="J58" i="17"/>
  <c r="L47" i="13" l="1"/>
  <c r="K48" i="17"/>
  <c r="K46" i="17" s="1"/>
  <c r="H59" i="17"/>
  <c r="G59" i="17"/>
  <c r="I58" i="17"/>
  <c r="H58" i="17"/>
  <c r="G58" i="17"/>
  <c r="H56" i="17"/>
  <c r="H55" i="17"/>
  <c r="H53" i="17"/>
  <c r="J56" i="17"/>
  <c r="J55" i="17"/>
  <c r="J53" i="17"/>
  <c r="G56" i="17"/>
  <c r="G55" i="17"/>
  <c r="I56" i="17"/>
  <c r="E71" i="13"/>
  <c r="F59" i="17" s="1"/>
  <c r="E69" i="13"/>
  <c r="F58" i="17" s="1"/>
  <c r="F67" i="13"/>
  <c r="F66" i="13"/>
  <c r="F65" i="13"/>
  <c r="F64" i="13"/>
  <c r="F63" i="13"/>
  <c r="F62" i="13"/>
  <c r="I16" i="17" l="1"/>
  <c r="H16" i="17"/>
  <c r="I15" i="17"/>
  <c r="H15" i="17"/>
  <c r="I14" i="17"/>
  <c r="H14" i="17"/>
  <c r="I13" i="17"/>
  <c r="I12" i="17"/>
  <c r="I11" i="17"/>
  <c r="F26" i="13"/>
  <c r="F25" i="13"/>
  <c r="F24" i="13"/>
  <c r="F23" i="13"/>
  <c r="F21" i="13"/>
  <c r="F19" i="13"/>
  <c r="F18" i="13"/>
  <c r="F16" i="13"/>
  <c r="F16" i="17" s="1"/>
  <c r="E15" i="14" s="1"/>
  <c r="F15" i="13"/>
  <c r="F15" i="17" s="1"/>
  <c r="E14" i="14" s="1"/>
  <c r="F14" i="13"/>
  <c r="F14" i="17" s="1"/>
  <c r="E13" i="14" s="1"/>
  <c r="F13" i="13"/>
  <c r="F13" i="17" s="1"/>
  <c r="E12" i="14" s="1"/>
  <c r="F12" i="13"/>
  <c r="F12" i="17" s="1"/>
  <c r="E11" i="14" s="1"/>
  <c r="F11" i="13"/>
  <c r="F11" i="17" s="1"/>
  <c r="E10" i="14" s="1"/>
  <c r="K110" i="9" l="1"/>
  <c r="K109" i="9" s="1"/>
  <c r="K93" i="9"/>
  <c r="K92" i="9"/>
  <c r="K108" i="9"/>
  <c r="K107" i="9" s="1"/>
  <c r="K96" i="9"/>
  <c r="K97" i="9"/>
  <c r="K98" i="9"/>
  <c r="K100" i="9"/>
  <c r="K101" i="9"/>
  <c r="K102" i="9"/>
  <c r="K91" i="9" l="1"/>
  <c r="K95" i="9"/>
  <c r="K99" i="9"/>
  <c r="O191" i="9"/>
  <c r="O192" i="9" s="1"/>
  <c r="N191" i="9"/>
  <c r="N192" i="9" s="1"/>
  <c r="M191" i="9"/>
  <c r="M192" i="9" s="1"/>
  <c r="K194" i="9"/>
  <c r="K188" i="9"/>
  <c r="K168" i="9"/>
  <c r="K169" i="9"/>
  <c r="K170" i="9"/>
  <c r="K171" i="9"/>
  <c r="K164" i="9"/>
  <c r="K163" i="9" s="1"/>
  <c r="K156" i="9"/>
  <c r="K69" i="9"/>
  <c r="K86" i="9"/>
  <c r="K87" i="9"/>
  <c r="K75" i="9"/>
  <c r="K76" i="9"/>
  <c r="K77" i="9"/>
  <c r="K78" i="9"/>
  <c r="K73" i="9"/>
  <c r="K53" i="9"/>
  <c r="K54" i="9"/>
  <c r="K55" i="9"/>
  <c r="K167" i="9" l="1"/>
  <c r="N226" i="4"/>
  <c r="N214" i="4"/>
  <c r="N200" i="4"/>
  <c r="N196" i="4"/>
  <c r="N195" i="4" s="1"/>
  <c r="N188" i="4"/>
  <c r="N175" i="4"/>
  <c r="N44" i="4" l="1"/>
  <c r="N43" i="4" s="1"/>
  <c r="N123" i="4" l="1"/>
  <c r="N106" i="4"/>
  <c r="N105" i="4"/>
  <c r="N103" i="4"/>
  <c r="N88" i="4"/>
  <c r="N62" i="4"/>
  <c r="N55" i="4"/>
  <c r="N73" i="4"/>
  <c r="N71" i="4"/>
  <c r="N70" i="4"/>
  <c r="N68" i="4"/>
  <c r="D9" i="19" l="1"/>
  <c r="D8" i="19"/>
  <c r="D7" i="19"/>
  <c r="D5" i="19"/>
  <c r="D6" i="19"/>
  <c r="D4" i="19"/>
  <c r="D3" i="19"/>
  <c r="F90" i="13" l="1"/>
  <c r="E89" i="13"/>
  <c r="F59" i="13"/>
  <c r="F61" i="13"/>
  <c r="F70" i="13"/>
  <c r="G51" i="14" l="1"/>
  <c r="F75" i="17" l="1"/>
  <c r="F74" i="17"/>
  <c r="H73" i="14" l="1"/>
  <c r="I73" i="14"/>
  <c r="J73" i="14"/>
  <c r="F73" i="14"/>
  <c r="F66" i="14"/>
  <c r="G77" i="14"/>
  <c r="H77" i="14"/>
  <c r="I77" i="14"/>
  <c r="J77" i="14"/>
  <c r="K77" i="14"/>
  <c r="L77" i="14"/>
  <c r="E76" i="14"/>
  <c r="D75" i="14"/>
  <c r="D74" i="14"/>
  <c r="K248" i="9" l="1"/>
  <c r="K249" i="9"/>
  <c r="K250" i="9"/>
  <c r="K251" i="9"/>
  <c r="K252" i="9"/>
  <c r="K253" i="9"/>
  <c r="K213" i="9"/>
  <c r="K212" i="9" s="1"/>
  <c r="I66" i="14" l="1"/>
  <c r="I78" i="14" s="1"/>
  <c r="K247" i="9"/>
  <c r="M180" i="10"/>
  <c r="R314" i="4" l="1"/>
  <c r="N89" i="4"/>
  <c r="M90" i="10" l="1"/>
  <c r="M83" i="10"/>
  <c r="M84" i="10"/>
  <c r="M85" i="10"/>
  <c r="M86" i="10"/>
  <c r="M87" i="10"/>
  <c r="M81" i="10"/>
  <c r="M80" i="10"/>
  <c r="M75" i="10"/>
  <c r="M76" i="10"/>
  <c r="K366" i="9"/>
  <c r="K367" i="9"/>
  <c r="K365" i="9"/>
  <c r="K137" i="9"/>
  <c r="K138" i="9"/>
  <c r="K364" i="9" l="1"/>
  <c r="L363" i="9" s="1"/>
  <c r="M82" i="10"/>
  <c r="M74" i="10"/>
  <c r="K136" i="9"/>
  <c r="L362" i="9" l="1"/>
  <c r="L377" i="9" s="1"/>
  <c r="F76" i="14" s="1"/>
  <c r="F77" i="14" s="1"/>
  <c r="L90" i="13"/>
  <c r="L89" i="13" s="1"/>
  <c r="L88" i="13" s="1"/>
  <c r="L91" i="13" s="1"/>
  <c r="K75" i="17"/>
  <c r="K74" i="17" s="1"/>
  <c r="K76" i="17" s="1"/>
  <c r="M50" i="10"/>
  <c r="M46" i="10"/>
  <c r="M45" i="10"/>
  <c r="M42" i="10"/>
  <c r="M43" i="10"/>
  <c r="M41" i="10"/>
  <c r="N183" i="4"/>
  <c r="N182" i="4" s="1"/>
  <c r="M44" i="10" l="1"/>
  <c r="M40" i="10"/>
  <c r="L361" i="9"/>
  <c r="K231" i="9"/>
  <c r="K227" i="9"/>
  <c r="K228" i="9"/>
  <c r="K230" i="9"/>
  <c r="K226" i="9"/>
  <c r="M93" i="10"/>
  <c r="M92" i="10" s="1"/>
  <c r="M96" i="10"/>
  <c r="I37" i="17"/>
  <c r="H37" i="17"/>
  <c r="G37" i="17"/>
  <c r="F38" i="13"/>
  <c r="E37" i="14" s="1"/>
  <c r="F37" i="17" s="1"/>
  <c r="M97" i="10"/>
  <c r="M95" i="10"/>
  <c r="N117" i="4"/>
  <c r="N116" i="4"/>
  <c r="N115" i="4"/>
  <c r="J67" i="17"/>
  <c r="I67" i="17"/>
  <c r="H67" i="17"/>
  <c r="G67" i="17"/>
  <c r="J64" i="17"/>
  <c r="I64" i="17"/>
  <c r="H64" i="17"/>
  <c r="G64" i="17"/>
  <c r="J63" i="17"/>
  <c r="I63" i="17"/>
  <c r="H63" i="17"/>
  <c r="G63" i="17"/>
  <c r="J62" i="17"/>
  <c r="I62" i="17"/>
  <c r="H62" i="17"/>
  <c r="G62" i="17"/>
  <c r="I53" i="17"/>
  <c r="G53" i="17"/>
  <c r="J50" i="17"/>
  <c r="I50" i="17"/>
  <c r="H50" i="17"/>
  <c r="G50" i="17"/>
  <c r="I35" i="17"/>
  <c r="H35" i="17"/>
  <c r="G35" i="17"/>
  <c r="I34" i="17"/>
  <c r="H34" i="17"/>
  <c r="I33" i="17"/>
  <c r="H33" i="17"/>
  <c r="G33" i="17"/>
  <c r="I30" i="17"/>
  <c r="H30" i="17"/>
  <c r="J26" i="17"/>
  <c r="J25" i="17"/>
  <c r="J24" i="17"/>
  <c r="J23" i="17"/>
  <c r="I26" i="17"/>
  <c r="I25" i="17"/>
  <c r="I24" i="17"/>
  <c r="I23" i="17"/>
  <c r="H26" i="17"/>
  <c r="H25" i="17"/>
  <c r="H24" i="17"/>
  <c r="H23" i="17"/>
  <c r="J21" i="17"/>
  <c r="I21" i="17"/>
  <c r="H21" i="17"/>
  <c r="P19" i="17"/>
  <c r="P21" i="17" s="1"/>
  <c r="P23" i="17" s="1"/>
  <c r="P25" i="17" s="1"/>
  <c r="P15" i="17"/>
  <c r="P16" i="17" s="1"/>
  <c r="P12" i="17"/>
  <c r="P13" i="17" s="1"/>
  <c r="J19" i="17"/>
  <c r="J18" i="17"/>
  <c r="I19" i="17"/>
  <c r="I18" i="17"/>
  <c r="H19" i="17"/>
  <c r="H18" i="17"/>
  <c r="H12" i="17"/>
  <c r="H11" i="17"/>
  <c r="M94" i="10" l="1"/>
  <c r="N91" i="10" s="1"/>
  <c r="N114" i="4"/>
  <c r="K225" i="9"/>
  <c r="K229" i="9"/>
  <c r="L38" i="13" l="1"/>
  <c r="K37" i="17" s="1"/>
  <c r="F37" i="14"/>
  <c r="E77" i="13"/>
  <c r="E76" i="13"/>
  <c r="E75" i="13"/>
  <c r="F62" i="17" s="1"/>
  <c r="D74" i="13"/>
  <c r="F72" i="13"/>
  <c r="D68" i="13"/>
  <c r="D57" i="13"/>
  <c r="E60" i="13"/>
  <c r="F56" i="17" s="1"/>
  <c r="E58" i="13"/>
  <c r="F55" i="17" s="1"/>
  <c r="E56" i="13"/>
  <c r="F53" i="17" s="1"/>
  <c r="D55" i="13"/>
  <c r="C54" i="13"/>
  <c r="E57" i="14" l="1"/>
  <c r="E60" i="14"/>
  <c r="D62" i="14"/>
  <c r="F61" i="17"/>
  <c r="D55" i="14"/>
  <c r="F54" i="17"/>
  <c r="E65" i="14"/>
  <c r="F64" i="17"/>
  <c r="D58" i="14"/>
  <c r="F57" i="17"/>
  <c r="E63" i="14"/>
  <c r="E54" i="14"/>
  <c r="E56" i="14"/>
  <c r="E59" i="14"/>
  <c r="E64" i="14"/>
  <c r="F63" i="17"/>
  <c r="D53" i="14"/>
  <c r="F52" i="17"/>
  <c r="F50" i="13"/>
  <c r="F31" i="13"/>
  <c r="F34" i="13"/>
  <c r="E33" i="14" s="1"/>
  <c r="F33" i="17" s="1"/>
  <c r="F52" i="13"/>
  <c r="E51" i="13"/>
  <c r="E47" i="13"/>
  <c r="E40" i="13"/>
  <c r="F36" i="13"/>
  <c r="F35" i="13"/>
  <c r="E34" i="14" s="1"/>
  <c r="F34" i="17" s="1"/>
  <c r="E33" i="13"/>
  <c r="D32" i="14" s="1"/>
  <c r="E25" i="14"/>
  <c r="F26" i="17" s="1"/>
  <c r="E23" i="14"/>
  <c r="F24" i="17" s="1"/>
  <c r="E22" i="14"/>
  <c r="F23" i="17" s="1"/>
  <c r="E22" i="13"/>
  <c r="D21" i="14" s="1"/>
  <c r="F22" i="17" s="1"/>
  <c r="E20" i="13"/>
  <c r="D19" i="14" s="1"/>
  <c r="F20" i="17" s="1"/>
  <c r="E30" i="14" l="1"/>
  <c r="F30" i="17"/>
  <c r="E35" i="14"/>
  <c r="F35" i="17"/>
  <c r="F49" i="17"/>
  <c r="D49" i="14"/>
  <c r="D46" i="14"/>
  <c r="F46" i="17"/>
  <c r="E40" i="14"/>
  <c r="F48" i="17"/>
  <c r="E48" i="14"/>
  <c r="D39" i="14"/>
  <c r="F39" i="17"/>
  <c r="F50" i="17"/>
  <c r="E50" i="14"/>
  <c r="E17" i="14"/>
  <c r="F18" i="17"/>
  <c r="M72" i="10" l="1"/>
  <c r="M71" i="10" s="1"/>
  <c r="K166" i="9" l="1"/>
  <c r="K165" i="9" s="1"/>
  <c r="N254" i="4" l="1"/>
  <c r="K198" i="9" l="1"/>
  <c r="K199" i="9"/>
  <c r="K200" i="9"/>
  <c r="K201" i="9"/>
  <c r="K202" i="9"/>
  <c r="K203" i="9"/>
  <c r="K204" i="9"/>
  <c r="K205" i="9"/>
  <c r="M183" i="10"/>
  <c r="M182" i="10"/>
  <c r="M181" i="10"/>
  <c r="M179" i="10"/>
  <c r="M122" i="10"/>
  <c r="M121" i="10"/>
  <c r="M120" i="10"/>
  <c r="M118" i="10"/>
  <c r="M116" i="10"/>
  <c r="M115" i="10"/>
  <c r="M114" i="10"/>
  <c r="M113" i="10"/>
  <c r="M112" i="10"/>
  <c r="M111" i="10"/>
  <c r="M104" i="10"/>
  <c r="M103" i="10"/>
  <c r="C29" i="13"/>
  <c r="C9" i="13"/>
  <c r="D8" i="14" s="1"/>
  <c r="C79" i="13"/>
  <c r="D66" i="17" s="1"/>
  <c r="K149" i="9"/>
  <c r="K148" i="9" s="1"/>
  <c r="K147" i="9"/>
  <c r="K146" i="9" s="1"/>
  <c r="K145" i="9"/>
  <c r="K144" i="9" s="1"/>
  <c r="E30" i="13"/>
  <c r="D29" i="14" s="1"/>
  <c r="R9" i="4"/>
  <c r="K291" i="9"/>
  <c r="K290" i="9" s="1"/>
  <c r="K289" i="9"/>
  <c r="K288" i="9"/>
  <c r="K287" i="9"/>
  <c r="K285" i="9"/>
  <c r="K284" i="9"/>
  <c r="K283" i="9"/>
  <c r="K282" i="9"/>
  <c r="K281" i="9"/>
  <c r="K140" i="9"/>
  <c r="K139" i="9" s="1"/>
  <c r="K135" i="9"/>
  <c r="K134" i="9"/>
  <c r="K85" i="9"/>
  <c r="K84" i="9" s="1"/>
  <c r="K131" i="9"/>
  <c r="K130" i="9" s="1"/>
  <c r="K129" i="9" s="1"/>
  <c r="L66" i="13" s="1"/>
  <c r="K128" i="9"/>
  <c r="K127" i="9" s="1"/>
  <c r="K126" i="9" s="1"/>
  <c r="L65" i="13" s="1"/>
  <c r="K125" i="9"/>
  <c r="K124" i="9" s="1"/>
  <c r="K123" i="9" s="1"/>
  <c r="L64" i="13" s="1"/>
  <c r="K206" i="9"/>
  <c r="K209" i="9"/>
  <c r="K210" i="9"/>
  <c r="K211" i="9"/>
  <c r="K215" i="9"/>
  <c r="K216" i="9"/>
  <c r="K218" i="9"/>
  <c r="K220" i="9"/>
  <c r="K221" i="9"/>
  <c r="K222" i="9"/>
  <c r="K223" i="9"/>
  <c r="K233" i="9"/>
  <c r="K234" i="9"/>
  <c r="K235" i="9"/>
  <c r="K237" i="9"/>
  <c r="K238" i="9"/>
  <c r="K240" i="9"/>
  <c r="K243" i="9"/>
  <c r="K244" i="9"/>
  <c r="K245" i="9"/>
  <c r="K246" i="9"/>
  <c r="M109" i="10" l="1"/>
  <c r="O107" i="10"/>
  <c r="M102" i="10"/>
  <c r="K280" i="9"/>
  <c r="K286" i="9"/>
  <c r="M178" i="10"/>
  <c r="N177" i="10" s="1"/>
  <c r="F50" i="14" s="1"/>
  <c r="K214" i="9"/>
  <c r="D67" i="14"/>
  <c r="K143" i="9"/>
  <c r="K239" i="9"/>
  <c r="K217" i="9"/>
  <c r="K133" i="9"/>
  <c r="K132" i="9" s="1"/>
  <c r="L67" i="13" s="1"/>
  <c r="K242" i="9"/>
  <c r="K236" i="9"/>
  <c r="K219" i="9"/>
  <c r="K232" i="9"/>
  <c r="K208" i="9"/>
  <c r="K197" i="9"/>
  <c r="N101" i="10" l="1"/>
  <c r="N176" i="10"/>
  <c r="O30" i="10" s="1"/>
  <c r="L52" i="13"/>
  <c r="K50" i="17" s="1"/>
  <c r="L41" i="13"/>
  <c r="L40" i="13" s="1"/>
  <c r="J63" i="14"/>
  <c r="L196" i="9"/>
  <c r="L224" i="9"/>
  <c r="K64" i="17" s="1"/>
  <c r="L279" i="9"/>
  <c r="L292" i="9" s="1"/>
  <c r="L142" i="9"/>
  <c r="L70" i="13"/>
  <c r="L207" i="9"/>
  <c r="O29" i="10"/>
  <c r="N131" i="4"/>
  <c r="N130" i="4" s="1"/>
  <c r="N133" i="4"/>
  <c r="N132" i="4" s="1"/>
  <c r="N135" i="4"/>
  <c r="N134" i="4" s="1"/>
  <c r="N126" i="4"/>
  <c r="N125" i="4"/>
  <c r="N129" i="4"/>
  <c r="N128" i="4"/>
  <c r="N48" i="4"/>
  <c r="N47" i="4"/>
  <c r="N46" i="4"/>
  <c r="N40" i="4"/>
  <c r="N41" i="4"/>
  <c r="N42" i="4"/>
  <c r="N181" i="4"/>
  <c r="N180" i="4"/>
  <c r="N164" i="4"/>
  <c r="N165" i="4"/>
  <c r="N167" i="4"/>
  <c r="N168" i="4"/>
  <c r="N169" i="4"/>
  <c r="N171" i="4"/>
  <c r="N172" i="4"/>
  <c r="N174" i="4"/>
  <c r="N173" i="4" s="1"/>
  <c r="N177" i="4"/>
  <c r="N179" i="4"/>
  <c r="N178" i="4"/>
  <c r="N100" i="10" l="1"/>
  <c r="L51" i="13"/>
  <c r="L195" i="9"/>
  <c r="L69" i="13"/>
  <c r="L77" i="13"/>
  <c r="G65" i="14" s="1"/>
  <c r="N127" i="4"/>
  <c r="N124" i="4"/>
  <c r="K63" i="17"/>
  <c r="J66" i="14"/>
  <c r="J78" i="14" s="1"/>
  <c r="L76" i="13"/>
  <c r="H64" i="14" s="1"/>
  <c r="L75" i="13"/>
  <c r="K62" i="17"/>
  <c r="N176" i="4"/>
  <c r="N170" i="4"/>
  <c r="K49" i="17"/>
  <c r="O31" i="10"/>
  <c r="K40" i="17"/>
  <c r="N166" i="4"/>
  <c r="N163" i="4"/>
  <c r="N45" i="4"/>
  <c r="L278" i="9"/>
  <c r="L277" i="9" s="1"/>
  <c r="L81" i="13" s="1"/>
  <c r="K58" i="17" l="1"/>
  <c r="K67" i="17"/>
  <c r="G59" i="14"/>
  <c r="L74" i="13"/>
  <c r="K61" i="17"/>
  <c r="O162" i="4"/>
  <c r="O32" i="10"/>
  <c r="O37" i="10" s="1"/>
  <c r="L80" i="13"/>
  <c r="L79" i="13" s="1"/>
  <c r="M89" i="10"/>
  <c r="M88" i="10" s="1"/>
  <c r="M79" i="10"/>
  <c r="M78" i="10"/>
  <c r="M70" i="10"/>
  <c r="M69" i="10" s="1"/>
  <c r="N52" i="10" s="1"/>
  <c r="M51" i="10"/>
  <c r="M49" i="10" s="1"/>
  <c r="N39" i="10" s="1"/>
  <c r="K66" i="17" l="1"/>
  <c r="K73" i="17" s="1"/>
  <c r="L69" i="14"/>
  <c r="L73" i="14" s="1"/>
  <c r="L35" i="13"/>
  <c r="K34" i="17" s="1"/>
  <c r="F34" i="14"/>
  <c r="L34" i="13"/>
  <c r="K33" i="17" s="1"/>
  <c r="F33" i="14"/>
  <c r="M77" i="10"/>
  <c r="N73" i="10" s="1"/>
  <c r="L16" i="13"/>
  <c r="K16" i="17" s="1"/>
  <c r="G15" i="14" s="1"/>
  <c r="K73" i="14"/>
  <c r="K39" i="17"/>
  <c r="M37" i="10" l="1"/>
  <c r="M36" i="10" s="1"/>
  <c r="M33" i="10"/>
  <c r="M32" i="10"/>
  <c r="M31" i="10"/>
  <c r="M30" i="10"/>
  <c r="M29" i="10"/>
  <c r="M10" i="10"/>
  <c r="M11" i="10"/>
  <c r="M13" i="10"/>
  <c r="M14" i="10"/>
  <c r="M15" i="10"/>
  <c r="M16" i="10"/>
  <c r="M17" i="10"/>
  <c r="M27" i="10"/>
  <c r="M9" i="10"/>
  <c r="N224" i="4"/>
  <c r="N225" i="4"/>
  <c r="N228" i="4"/>
  <c r="N229" i="4"/>
  <c r="N231" i="4"/>
  <c r="N232" i="4"/>
  <c r="E24" i="14"/>
  <c r="F25" i="17" s="1"/>
  <c r="E20" i="14"/>
  <c r="F21" i="17" s="1"/>
  <c r="E17" i="13"/>
  <c r="N194" i="4"/>
  <c r="N193" i="4"/>
  <c r="N192" i="4"/>
  <c r="N191" i="4"/>
  <c r="N187" i="4"/>
  <c r="N186" i="4" s="1"/>
  <c r="O185" i="4" s="1"/>
  <c r="L18" i="13" s="1"/>
  <c r="N161" i="4"/>
  <c r="N160" i="4"/>
  <c r="N159" i="4"/>
  <c r="N158" i="4"/>
  <c r="N155" i="4"/>
  <c r="N154" i="4"/>
  <c r="N153" i="4"/>
  <c r="N152" i="4"/>
  <c r="N151" i="4"/>
  <c r="N150" i="4"/>
  <c r="N149" i="4"/>
  <c r="N148" i="4"/>
  <c r="N146" i="4"/>
  <c r="N145" i="4"/>
  <c r="N144" i="4"/>
  <c r="N143" i="4"/>
  <c r="N141" i="4"/>
  <c r="N140" i="4"/>
  <c r="N138" i="4"/>
  <c r="N137" i="4"/>
  <c r="N122" i="4"/>
  <c r="N121" i="4" s="1"/>
  <c r="N120" i="4"/>
  <c r="N119" i="4"/>
  <c r="N113" i="4"/>
  <c r="N112" i="4" s="1"/>
  <c r="N111" i="4"/>
  <c r="N110" i="4"/>
  <c r="N108" i="4"/>
  <c r="N107" i="4" s="1"/>
  <c r="N104" i="4"/>
  <c r="N102" i="4"/>
  <c r="N101" i="4"/>
  <c r="N100" i="4"/>
  <c r="N99" i="4"/>
  <c r="N98" i="4"/>
  <c r="N96" i="4"/>
  <c r="N94" i="4"/>
  <c r="N93" i="4"/>
  <c r="N91" i="4"/>
  <c r="N90" i="4" s="1"/>
  <c r="N87" i="4"/>
  <c r="N86" i="4"/>
  <c r="N85" i="4"/>
  <c r="N84" i="4"/>
  <c r="N83" i="4"/>
  <c r="N81" i="4"/>
  <c r="N80" i="4"/>
  <c r="N79" i="4"/>
  <c r="N78" i="4"/>
  <c r="N77" i="4"/>
  <c r="N76" i="4"/>
  <c r="N75" i="4"/>
  <c r="N69" i="4"/>
  <c r="N67" i="4"/>
  <c r="N66" i="4"/>
  <c r="N65" i="4"/>
  <c r="N64" i="4"/>
  <c r="N63" i="4"/>
  <c r="N61" i="4"/>
  <c r="N60" i="4"/>
  <c r="N59" i="4"/>
  <c r="N58" i="4"/>
  <c r="N57" i="4"/>
  <c r="N56" i="4"/>
  <c r="N54" i="4"/>
  <c r="N53" i="4"/>
  <c r="N52" i="4"/>
  <c r="N51" i="4"/>
  <c r="N39" i="4"/>
  <c r="N38" i="4"/>
  <c r="N36" i="4"/>
  <c r="N35" i="4" s="1"/>
  <c r="K33" i="4"/>
  <c r="N33" i="4" s="1"/>
  <c r="N32" i="4"/>
  <c r="N31" i="4"/>
  <c r="N30" i="4"/>
  <c r="N29" i="4"/>
  <c r="N28" i="4"/>
  <c r="N27" i="4"/>
  <c r="N26" i="4"/>
  <c r="N25" i="4"/>
  <c r="N24" i="4"/>
  <c r="N21" i="4"/>
  <c r="N20" i="4"/>
  <c r="N19" i="4"/>
  <c r="N18" i="4"/>
  <c r="N15" i="4"/>
  <c r="N14" i="4"/>
  <c r="N13" i="4"/>
  <c r="N10" i="4"/>
  <c r="N9" i="4" s="1"/>
  <c r="L36" i="13" l="1"/>
  <c r="N38" i="10"/>
  <c r="O28" i="10" s="1"/>
  <c r="M8" i="10"/>
  <c r="M28" i="10"/>
  <c r="N223" i="4"/>
  <c r="G17" i="14"/>
  <c r="N190" i="4"/>
  <c r="O189" i="4" s="1"/>
  <c r="N23" i="4"/>
  <c r="N22" i="4" s="1"/>
  <c r="N142" i="4"/>
  <c r="N97" i="4"/>
  <c r="N74" i="4"/>
  <c r="N50" i="4"/>
  <c r="N82" i="4"/>
  <c r="E18" i="14"/>
  <c r="F19" i="17"/>
  <c r="D16" i="14"/>
  <c r="F17" i="17"/>
  <c r="N227" i="4"/>
  <c r="N109" i="4"/>
  <c r="N136" i="4"/>
  <c r="N147" i="4"/>
  <c r="N157" i="4"/>
  <c r="O156" i="4" s="1"/>
  <c r="L15" i="13" s="1"/>
  <c r="K15" i="17" s="1"/>
  <c r="G14" i="14" s="1"/>
  <c r="N118" i="4"/>
  <c r="N17" i="4"/>
  <c r="O16" i="4" s="1"/>
  <c r="N12" i="4"/>
  <c r="N92" i="4"/>
  <c r="N139" i="4"/>
  <c r="N37" i="4"/>
  <c r="E10" i="13"/>
  <c r="N7" i="10" l="1"/>
  <c r="F30" i="14" s="1"/>
  <c r="F51" i="14" s="1"/>
  <c r="F78" i="14" s="1"/>
  <c r="L33" i="13"/>
  <c r="K35" i="17"/>
  <c r="K32" i="17" s="1"/>
  <c r="O184" i="4"/>
  <c r="L19" i="13"/>
  <c r="L17" i="13" s="1"/>
  <c r="O49" i="4"/>
  <c r="L14" i="13" s="1"/>
  <c r="K14" i="17" s="1"/>
  <c r="G13" i="14" s="1"/>
  <c r="O34" i="4"/>
  <c r="L13" i="13" s="1"/>
  <c r="K13" i="17" s="1"/>
  <c r="G12" i="14" s="1"/>
  <c r="G18" i="14"/>
  <c r="O7" i="4"/>
  <c r="D9" i="14"/>
  <c r="F10" i="17"/>
  <c r="K18" i="17"/>
  <c r="O27" i="10"/>
  <c r="P33" i="10" s="1"/>
  <c r="L12" i="13"/>
  <c r="K12" i="17" s="1"/>
  <c r="G11" i="14" s="1"/>
  <c r="K192" i="9"/>
  <c r="K193" i="9"/>
  <c r="K191" i="9"/>
  <c r="K190" i="9"/>
  <c r="K106" i="9"/>
  <c r="K105" i="9"/>
  <c r="K104" i="9"/>
  <c r="K187" i="9"/>
  <c r="K186" i="9"/>
  <c r="K185" i="9"/>
  <c r="K184" i="9"/>
  <c r="K183" i="9"/>
  <c r="K182" i="9"/>
  <c r="K181" i="9"/>
  <c r="K180" i="9"/>
  <c r="K179" i="9"/>
  <c r="K178" i="9"/>
  <c r="K177" i="9"/>
  <c r="K176" i="9"/>
  <c r="K175" i="9"/>
  <c r="K174" i="9"/>
  <c r="K173" i="9"/>
  <c r="K162" i="9"/>
  <c r="K161" i="9"/>
  <c r="K160" i="9"/>
  <c r="K159" i="9"/>
  <c r="K158" i="9"/>
  <c r="K155" i="9"/>
  <c r="K154" i="9"/>
  <c r="K153" i="9"/>
  <c r="K122" i="9"/>
  <c r="K121" i="9"/>
  <c r="K114" i="9"/>
  <c r="K113" i="9"/>
  <c r="K120" i="9"/>
  <c r="K118" i="9"/>
  <c r="K117" i="9"/>
  <c r="K116" i="9"/>
  <c r="K89" i="9"/>
  <c r="K88" i="9" s="1"/>
  <c r="K83" i="9"/>
  <c r="K82" i="9" s="1"/>
  <c r="K81" i="9"/>
  <c r="K80" i="9"/>
  <c r="L31" i="13" l="1"/>
  <c r="L30" i="13" s="1"/>
  <c r="L53" i="13" s="1"/>
  <c r="L29" i="13" s="1"/>
  <c r="N6" i="10"/>
  <c r="N5" i="10" s="1"/>
  <c r="L11" i="13"/>
  <c r="L10" i="13" s="1"/>
  <c r="O6" i="4"/>
  <c r="K172" i="9"/>
  <c r="K103" i="9"/>
  <c r="K94" i="9" s="1"/>
  <c r="K90" i="9" s="1"/>
  <c r="L62" i="13" s="1"/>
  <c r="K152" i="9"/>
  <c r="R16" i="4"/>
  <c r="O17" i="10"/>
  <c r="P36" i="10" s="1"/>
  <c r="K157" i="9"/>
  <c r="K115" i="9"/>
  <c r="K79" i="9"/>
  <c r="K112" i="9"/>
  <c r="K189" i="9"/>
  <c r="K119" i="9"/>
  <c r="K19" i="17"/>
  <c r="K17" i="17" s="1"/>
  <c r="N184" i="10" l="1"/>
  <c r="K30" i="17"/>
  <c r="K11" i="17"/>
  <c r="K10" i="17" s="1"/>
  <c r="L150" i="9"/>
  <c r="L141" i="9" s="1"/>
  <c r="A1" i="18"/>
  <c r="A2" i="18"/>
  <c r="K111" i="9"/>
  <c r="L63" i="13" s="1"/>
  <c r="K74" i="9"/>
  <c r="K72" i="9"/>
  <c r="K71" i="9"/>
  <c r="K68" i="9"/>
  <c r="K67" i="9"/>
  <c r="K59" i="9"/>
  <c r="K58" i="9" s="1"/>
  <c r="K57" i="9"/>
  <c r="K56" i="9" s="1"/>
  <c r="K63" i="9"/>
  <c r="K62" i="9"/>
  <c r="K61" i="9"/>
  <c r="K52" i="9"/>
  <c r="K51" i="9"/>
  <c r="K50" i="9"/>
  <c r="K48" i="9"/>
  <c r="K47" i="9"/>
  <c r="K45" i="9"/>
  <c r="K44" i="9"/>
  <c r="K42" i="9"/>
  <c r="K41" i="9"/>
  <c r="K40" i="9"/>
  <c r="K39" i="9"/>
  <c r="K38" i="9"/>
  <c r="K37" i="9"/>
  <c r="K36" i="9"/>
  <c r="K35" i="9"/>
  <c r="K34" i="9"/>
  <c r="K33" i="9"/>
  <c r="K32" i="9"/>
  <c r="K31" i="9"/>
  <c r="K30" i="9"/>
  <c r="K29" i="9"/>
  <c r="K28" i="9"/>
  <c r="K26" i="9"/>
  <c r="K25" i="9"/>
  <c r="K24" i="9"/>
  <c r="K23" i="9"/>
  <c r="K22" i="9"/>
  <c r="K21" i="9"/>
  <c r="K20" i="9"/>
  <c r="K19" i="9"/>
  <c r="L71" i="13" l="1"/>
  <c r="L68" i="13" s="1"/>
  <c r="G10" i="14"/>
  <c r="K18" i="9"/>
  <c r="K66" i="9"/>
  <c r="K70" i="9"/>
  <c r="K49" i="9"/>
  <c r="K60" i="9"/>
  <c r="K46" i="9"/>
  <c r="K43" i="9"/>
  <c r="K27" i="9"/>
  <c r="K11" i="9"/>
  <c r="K10" i="9"/>
  <c r="K9" i="9"/>
  <c r="N233" i="4"/>
  <c r="N221" i="4"/>
  <c r="L72" i="13" l="1"/>
  <c r="K59" i="17" s="1"/>
  <c r="K57" i="17" s="1"/>
  <c r="G60" i="14"/>
  <c r="L17" i="9"/>
  <c r="L16" i="9" s="1"/>
  <c r="G56" i="14" s="1"/>
  <c r="K65" i="9"/>
  <c r="L64" i="9" s="1"/>
  <c r="M64" i="9" s="1"/>
  <c r="N230" i="4"/>
  <c r="L66" i="14"/>
  <c r="H66" i="14"/>
  <c r="H78" i="14" s="1"/>
  <c r="G82" i="14" s="1"/>
  <c r="K8" i="9"/>
  <c r="N255" i="4"/>
  <c r="N256" i="4"/>
  <c r="N258" i="4"/>
  <c r="N259" i="4"/>
  <c r="N261" i="4"/>
  <c r="N262" i="4"/>
  <c r="N263" i="4"/>
  <c r="N250" i="4"/>
  <c r="N251" i="4"/>
  <c r="N249" i="4"/>
  <c r="N247" i="4"/>
  <c r="N246" i="4"/>
  <c r="N243" i="4"/>
  <c r="N244" i="4"/>
  <c r="L59" i="13" l="1"/>
  <c r="L78" i="14"/>
  <c r="L15" i="9"/>
  <c r="L61" i="13"/>
  <c r="M133" i="9"/>
  <c r="N260" i="4"/>
  <c r="N242" i="4"/>
  <c r="N245" i="4"/>
  <c r="N253" i="4"/>
  <c r="N248" i="4"/>
  <c r="N257" i="4"/>
  <c r="N236" i="4"/>
  <c r="N237" i="4"/>
  <c r="N238" i="4"/>
  <c r="N239" i="4"/>
  <c r="N240" i="4"/>
  <c r="N235" i="4"/>
  <c r="N216" i="4"/>
  <c r="N215" i="4" s="1"/>
  <c r="N218" i="4"/>
  <c r="N219" i="4"/>
  <c r="N220" i="4"/>
  <c r="N213" i="4"/>
  <c r="N208" i="4"/>
  <c r="N207" i="4" s="1"/>
  <c r="N203" i="4"/>
  <c r="N204" i="4"/>
  <c r="N205" i="4"/>
  <c r="N206" i="4"/>
  <c r="N202" i="4"/>
  <c r="N199" i="4"/>
  <c r="L60" i="13" l="1"/>
  <c r="L58" i="13"/>
  <c r="N212" i="4"/>
  <c r="N217" i="4"/>
  <c r="O252" i="4"/>
  <c r="L26" i="13" s="1"/>
  <c r="O241" i="4"/>
  <c r="L25" i="13" s="1"/>
  <c r="N234" i="4"/>
  <c r="N201" i="4"/>
  <c r="O198" i="4" s="1"/>
  <c r="L21" i="13" s="1"/>
  <c r="L57" i="13" l="1"/>
  <c r="K56" i="17"/>
  <c r="K55" i="17"/>
  <c r="O211" i="4"/>
  <c r="G66" i="14"/>
  <c r="K26" i="17"/>
  <c r="G25" i="14" s="1"/>
  <c r="O222" i="4"/>
  <c r="K25" i="17"/>
  <c r="G24" i="14" s="1"/>
  <c r="L20" i="13"/>
  <c r="O197" i="4"/>
  <c r="K54" i="17" l="1"/>
  <c r="L23" i="13"/>
  <c r="O5" i="4"/>
  <c r="L24" i="13"/>
  <c r="K21" i="17"/>
  <c r="K23" i="17"/>
  <c r="L22" i="13" l="1"/>
  <c r="L9" i="13" s="1"/>
  <c r="G22" i="14"/>
  <c r="K24" i="17"/>
  <c r="G23" i="14" s="1"/>
  <c r="K20" i="17"/>
  <c r="G20" i="14"/>
  <c r="L28" i="13" l="1"/>
  <c r="G27" i="14"/>
  <c r="G78" i="14" s="1"/>
  <c r="K22" i="17"/>
  <c r="K28" i="17" s="1"/>
  <c r="O312" i="4"/>
  <c r="G84" i="14" l="1"/>
  <c r="D52" i="14"/>
  <c r="D52" i="17" s="1"/>
  <c r="F32" i="17"/>
  <c r="D29" i="17" l="1"/>
  <c r="D10" i="17"/>
  <c r="F29" i="17"/>
  <c r="K29" i="17" l="1"/>
  <c r="K51" i="17" s="1"/>
  <c r="K13" i="9" l="1"/>
  <c r="L7" i="9" l="1"/>
  <c r="L56" i="13" s="1"/>
  <c r="L6" i="9" l="1"/>
  <c r="L5" i="9" s="1"/>
  <c r="L254" i="9" s="1"/>
  <c r="K66" i="14"/>
  <c r="K53" i="17"/>
  <c r="K52" i="17" s="1"/>
  <c r="L55" i="13"/>
  <c r="L87" i="13"/>
  <c r="K65" i="17" l="1"/>
  <c r="K77" i="17" s="1"/>
  <c r="K78" i="14"/>
  <c r="L54" i="13"/>
  <c r="L78" i="13" s="1"/>
  <c r="L92" i="13" s="1"/>
  <c r="K80" i="14" l="1"/>
  <c r="G85" i="14"/>
</calcChain>
</file>

<file path=xl/sharedStrings.xml><?xml version="1.0" encoding="utf-8"?>
<sst xmlns="http://schemas.openxmlformats.org/spreadsheetml/2006/main" count="2936" uniqueCount="1068">
  <si>
    <t>DATA PAGU INDIKATIP</t>
  </si>
  <si>
    <t>DESA</t>
  </si>
  <si>
    <t>KABUPATEN</t>
  </si>
  <si>
    <t>: KLUNGKUNG</t>
  </si>
  <si>
    <t>KECAMATAN</t>
  </si>
  <si>
    <t>: NUSA PENIDA</t>
  </si>
  <si>
    <t>PROVINSI</t>
  </si>
  <si>
    <t>: BALI</t>
  </si>
  <si>
    <t>No</t>
  </si>
  <si>
    <t>Indikasi Program / Kegiatan Desa</t>
  </si>
  <si>
    <t>Sumber Dana Indikatif</t>
  </si>
  <si>
    <t>Dana Desa (APBN)</t>
  </si>
  <si>
    <t>Alokasi Dana Desa (Bagian dana perimbangan Kabupaten)</t>
  </si>
  <si>
    <t>Dana Bagian dari Hasil Pajak dan Retribusi</t>
  </si>
  <si>
    <t>Bantuan Keuangan</t>
  </si>
  <si>
    <t>APBD                       Provinsi</t>
  </si>
  <si>
    <t>APBD                      Kabupaten</t>
  </si>
  <si>
    <t>I</t>
  </si>
  <si>
    <t>II</t>
  </si>
  <si>
    <t>III</t>
  </si>
  <si>
    <t xml:space="preserve">TOTAL JUMLAH  </t>
  </si>
  <si>
    <t>Mengetahui :</t>
  </si>
  <si>
    <t>DAFTAR USULAN RKP DESA</t>
  </si>
  <si>
    <t>Bidang / Jenis Kegiatan</t>
  </si>
  <si>
    <t>Lokasi</t>
  </si>
  <si>
    <t>Volume</t>
  </si>
  <si>
    <t>Sasaran /Manfaat</t>
  </si>
  <si>
    <t>Prakiraan Biaya dan Jumlah RP.</t>
  </si>
  <si>
    <t>Bidang</t>
  </si>
  <si>
    <t>Jenis Kegiatan</t>
  </si>
  <si>
    <t>a</t>
  </si>
  <si>
    <t>12 bln</t>
  </si>
  <si>
    <t>1 bln</t>
  </si>
  <si>
    <t>b</t>
  </si>
  <si>
    <t>Lancarnya keg. Operasional kantor</t>
  </si>
  <si>
    <t>c</t>
  </si>
  <si>
    <t>d</t>
  </si>
  <si>
    <t>e</t>
  </si>
  <si>
    <t>f</t>
  </si>
  <si>
    <t>g</t>
  </si>
  <si>
    <t>h</t>
  </si>
  <si>
    <t>i</t>
  </si>
  <si>
    <t>1 paket</t>
  </si>
  <si>
    <t>j</t>
  </si>
  <si>
    <t xml:space="preserve">SUB JUMLAH. 1  </t>
  </si>
  <si>
    <t>3 bln</t>
  </si>
  <si>
    <t xml:space="preserve">SUB JUMLAH. 3  </t>
  </si>
  <si>
    <t>1</t>
  </si>
  <si>
    <t>2</t>
  </si>
  <si>
    <t xml:space="preserve">SUB JUMLAH. 4   </t>
  </si>
  <si>
    <t>Bidang Tak Terduga</t>
  </si>
  <si>
    <t xml:space="preserve">SUB JUMLAH. 5   </t>
  </si>
  <si>
    <t>Mengetahui</t>
  </si>
  <si>
    <t>3</t>
  </si>
  <si>
    <t>Vol.</t>
  </si>
  <si>
    <t xml:space="preserve">DESA </t>
  </si>
  <si>
    <t xml:space="preserve">KABUPATEN    </t>
  </si>
  <si>
    <t xml:space="preserve">KECAMATAN    </t>
  </si>
  <si>
    <t xml:space="preserve">PROVINSI    </t>
  </si>
  <si>
    <t>No.</t>
  </si>
  <si>
    <t xml:space="preserve">Waktu </t>
  </si>
  <si>
    <t>Biaya dan Sumber</t>
  </si>
  <si>
    <t>Pola Pelaksanaan</t>
  </si>
  <si>
    <t>Rencana Pelaksanaan Kegiatan</t>
  </si>
  <si>
    <t>Pembiayaan</t>
  </si>
  <si>
    <t>Pelaksanaan</t>
  </si>
  <si>
    <t>Jumlah (RP)</t>
  </si>
  <si>
    <t>Sumber</t>
  </si>
  <si>
    <t>Swa.</t>
  </si>
  <si>
    <t>k</t>
  </si>
  <si>
    <t>l</t>
  </si>
  <si>
    <t>m</t>
  </si>
  <si>
    <t>n</t>
  </si>
  <si>
    <t>1 thn</t>
  </si>
  <si>
    <t>ADD</t>
  </si>
  <si>
    <t>Jan.s/d Des</t>
  </si>
  <si>
    <t>DDS</t>
  </si>
  <si>
    <t xml:space="preserve">JUMLAH BIDANG.  5  </t>
  </si>
  <si>
    <t xml:space="preserve">JUMLAH TOTAL = 1 + 2 + 3 + 4 + 5  </t>
  </si>
  <si>
    <t>Disusun oleh :</t>
  </si>
  <si>
    <t>Tim Penyusun RKP Desa</t>
  </si>
  <si>
    <t>Uraian Kebutuhan</t>
  </si>
  <si>
    <t>Satuan</t>
  </si>
  <si>
    <t>Harga RP.</t>
  </si>
  <si>
    <t>Pagu Anggaran</t>
  </si>
  <si>
    <t>Jumlah</t>
  </si>
  <si>
    <t>bln</t>
  </si>
  <si>
    <t>kali</t>
  </si>
  <si>
    <t>paket</t>
  </si>
  <si>
    <t>rim</t>
  </si>
  <si>
    <t>bh</t>
  </si>
  <si>
    <t>Materai 6000</t>
  </si>
  <si>
    <t>Materai 3000</t>
  </si>
  <si>
    <t>lbr</t>
  </si>
  <si>
    <t>Penjilidan</t>
  </si>
  <si>
    <t>dus</t>
  </si>
  <si>
    <t>mtr</t>
  </si>
  <si>
    <t>stel</t>
  </si>
  <si>
    <t>Ketua</t>
  </si>
  <si>
    <t>Sekretaris</t>
  </si>
  <si>
    <t>Anggota</t>
  </si>
  <si>
    <t>unit</t>
  </si>
  <si>
    <t>ktk</t>
  </si>
  <si>
    <t>: SEKARTAJI</t>
  </si>
  <si>
    <t>Ds. Sekartaji</t>
  </si>
  <si>
    <t>I KETUT PASTURI</t>
  </si>
  <si>
    <t>Perbekel Desa Sekartaji</t>
  </si>
  <si>
    <t>I MADE CARMA</t>
  </si>
  <si>
    <t>DESA SEKARTAJI</t>
  </si>
  <si>
    <t>Steples</t>
  </si>
  <si>
    <t>Pulpen</t>
  </si>
  <si>
    <t>btl</t>
  </si>
  <si>
    <t>bks</t>
  </si>
  <si>
    <t>Air mineral gelas</t>
  </si>
  <si>
    <t>Nasi</t>
  </si>
  <si>
    <t>Snek</t>
  </si>
  <si>
    <t>KK</t>
  </si>
  <si>
    <t>Kertas</t>
  </si>
  <si>
    <t>UPAH KERJA TIM BERDASARKAN PERBUP 15 TAHUN 2015</t>
  </si>
  <si>
    <t>Kegiatan Pembinaan, Bimbingan, penataran, pelatihan, monitoring dan sejenisnya</t>
  </si>
  <si>
    <t>Penanggng jawab</t>
  </si>
  <si>
    <t>s/d</t>
  </si>
  <si>
    <t>keatas</t>
  </si>
  <si>
    <t>Kegiatan Pengadaan Barang/jasa</t>
  </si>
  <si>
    <t>BIDANG PEMBERDAYAAN MASYARAKAT</t>
  </si>
  <si>
    <t>Bambu</t>
  </si>
  <si>
    <t>Kayu usuk 4/6cm</t>
  </si>
  <si>
    <t>Paku "5-7"</t>
  </si>
  <si>
    <t>4</t>
  </si>
  <si>
    <t>Kain</t>
  </si>
  <si>
    <t>btg</t>
  </si>
  <si>
    <t>Besi 10mm</t>
  </si>
  <si>
    <t>kg</t>
  </si>
  <si>
    <t>Karton</t>
  </si>
  <si>
    <t>Cat dasar</t>
  </si>
  <si>
    <t>Cat halus</t>
  </si>
  <si>
    <t>Kertas manila</t>
  </si>
  <si>
    <t>Kertas presban</t>
  </si>
  <si>
    <t>Lem fox</t>
  </si>
  <si>
    <t>Besi 6mm</t>
  </si>
  <si>
    <t>ljr</t>
  </si>
  <si>
    <t>Buku tulis</t>
  </si>
  <si>
    <t>Belanja Makan dan Minum</t>
  </si>
  <si>
    <t>5</t>
  </si>
  <si>
    <t>ob</t>
  </si>
  <si>
    <t>6</t>
  </si>
  <si>
    <t>7</t>
  </si>
  <si>
    <t>8</t>
  </si>
  <si>
    <t>9</t>
  </si>
  <si>
    <t>regu</t>
  </si>
  <si>
    <t>buah</t>
  </si>
  <si>
    <t>botol</t>
  </si>
  <si>
    <t>rol</t>
  </si>
  <si>
    <t>Meterai 6000</t>
  </si>
  <si>
    <t>Meterai 3000</t>
  </si>
  <si>
    <t>kotak</t>
  </si>
  <si>
    <t>Pagu dana</t>
  </si>
  <si>
    <t xml:space="preserve">dus </t>
  </si>
  <si>
    <t>m3</t>
  </si>
  <si>
    <t>Pasir pasang</t>
  </si>
  <si>
    <t>I Made Carma</t>
  </si>
  <si>
    <t>I Ketut Pasturi</t>
  </si>
  <si>
    <t>Ketua Tim Penyusun RKP Desa Sekartaji</t>
  </si>
  <si>
    <t>JUMLAH  SUB II</t>
  </si>
  <si>
    <t>zak</t>
  </si>
  <si>
    <t>Prakiraan Waktu Pelaksanaan</t>
  </si>
  <si>
    <t>Lem Kertas</t>
  </si>
  <si>
    <t>Belanja Alat Tulis Kantor</t>
  </si>
  <si>
    <t>lembar</t>
  </si>
  <si>
    <t>Fotocopy</t>
  </si>
  <si>
    <t>Batako</t>
  </si>
  <si>
    <t>Nasi kegiatan pembuatan ogoh-ogoh</t>
  </si>
  <si>
    <t>Snek kegiatan pembuatan ogoh-ogoh</t>
  </si>
  <si>
    <t>Nasi  pelatihan gong persiapan pawai ogoh-ogoh</t>
  </si>
  <si>
    <t>Snek kegiatan pelatihan gong persiapan ogoh-ogoh</t>
  </si>
  <si>
    <t>Nasi hari kegiatan pawai ogoh-ogoh</t>
  </si>
  <si>
    <t>Pakaian seragam sekehe gong pengarak ogoh-ogoh</t>
  </si>
  <si>
    <t>psng</t>
  </si>
  <si>
    <t>Sepatu sekehe gong dan pengarak ogoh-ogoh</t>
  </si>
  <si>
    <t>th</t>
  </si>
  <si>
    <t xml:space="preserve">JUMLAH TOTAL  =  1 + 2+ 3 + 4 + 5   </t>
  </si>
  <si>
    <t xml:space="preserve">SUB JUMLAH. 2 </t>
  </si>
  <si>
    <t>Disetujui,</t>
  </si>
  <si>
    <t xml:space="preserve">Air mineral gelas </t>
  </si>
  <si>
    <t>Lancarnya keg. Operasional BPD</t>
  </si>
  <si>
    <t>hok</t>
  </si>
  <si>
    <t>SUB JUMLAH BIDANG 1</t>
  </si>
  <si>
    <t>SUB JUMLAH BIDANG 2</t>
  </si>
  <si>
    <t>SUB JUMLAH BIDANG 4</t>
  </si>
  <si>
    <t>Mei.s/d Jul</t>
  </si>
  <si>
    <t>*</t>
  </si>
  <si>
    <t>Kerja sama antar desa</t>
  </si>
  <si>
    <t>Kerja sama pihak ketiga</t>
  </si>
  <si>
    <t>Sasaran / Manfaat</t>
  </si>
  <si>
    <t xml:space="preserve">1. </t>
  </si>
  <si>
    <t>BIDANG PEMBINAAN KEMASYARAKATAN</t>
  </si>
  <si>
    <t>Ketua Tim Penyusun RKP Desa</t>
  </si>
  <si>
    <t>Ketua TIM Penyusun RKP Desa</t>
  </si>
  <si>
    <t>JUMLAH SUB III</t>
  </si>
  <si>
    <t>JUMLAH SUB I</t>
  </si>
  <si>
    <t>JUMLAH  SUB IV</t>
  </si>
  <si>
    <t>jam</t>
  </si>
  <si>
    <t>Belanja Honorarium Instruktur/Pelatih/Narasumber</t>
  </si>
  <si>
    <t>Penyediaan Penghasilan Tetap &amp; Tunjangan Perbekel</t>
  </si>
  <si>
    <t>PENYELENGGARAAN PEMERINTAHAN DESA</t>
  </si>
  <si>
    <t>Siltap perbekel</t>
  </si>
  <si>
    <t>Tunjangan Perbekel</t>
  </si>
  <si>
    <t>Tunjangan Beban kerja</t>
  </si>
  <si>
    <t>Tunjangan Gaji ke 13</t>
  </si>
  <si>
    <t>THR Perbekel</t>
  </si>
  <si>
    <t>Penyediaan Penghasilan Tetap &amp; Tunjangan Perangkat Desa</t>
  </si>
  <si>
    <t>Penghasilan Tetap Perangkat Desa</t>
  </si>
  <si>
    <t>Siltap sekdes</t>
  </si>
  <si>
    <t>Siltap 3 orang kaur</t>
  </si>
  <si>
    <t>Siltap 3 orang kasi</t>
  </si>
  <si>
    <t>Siltap 6 orang KBD</t>
  </si>
  <si>
    <t>Penghasilan tetap Perbekel</t>
  </si>
  <si>
    <t>Tunjangan Perangkat Desa</t>
  </si>
  <si>
    <t>Tunjangan Beban Kerja Sekdes</t>
  </si>
  <si>
    <t>Tunjangan Beban Kerja KBD 6 orang</t>
  </si>
  <si>
    <t>Tunjangan Gaji ke 13 Sekdes</t>
  </si>
  <si>
    <t>Tunjangan Gaji ke 13 Kasi, Kaur, KBD (12 org)</t>
  </si>
  <si>
    <t>THR  Sekdes</t>
  </si>
  <si>
    <t>THR  Kasi, Kaur, KBD (12 org)</t>
  </si>
  <si>
    <t xml:space="preserve">BPJS Kesehatan Perbekel </t>
  </si>
  <si>
    <t>Jaminan Kesehatan Perangkat Desa</t>
  </si>
  <si>
    <t xml:space="preserve">BPJS Kesehatan Sekdes </t>
  </si>
  <si>
    <t>BPJS Ketenagakerjaan Perbekel</t>
  </si>
  <si>
    <t>Jaminan Ketenagakerjaan Perangkat Desa</t>
  </si>
  <si>
    <t>BPJS Ketenagakerjaan Sekdes</t>
  </si>
  <si>
    <t>Belanja Alat Tulis Kantor dan Benda Pos</t>
  </si>
  <si>
    <t>Kertas A4 dan F4</t>
  </si>
  <si>
    <t>Reffil Tonner</t>
  </si>
  <si>
    <t>Drum Toner</t>
  </si>
  <si>
    <t>Klip Kertas Kecil/Seagul</t>
  </si>
  <si>
    <t>Lakban Penjilidan</t>
  </si>
  <si>
    <t>Stop Map</t>
  </si>
  <si>
    <t>pak</t>
  </si>
  <si>
    <t>Kertas Jilid warna</t>
  </si>
  <si>
    <t>Klip Hitam Sedang</t>
  </si>
  <si>
    <t xml:space="preserve"> </t>
  </si>
  <si>
    <t>Klip Hitam Besar</t>
  </si>
  <si>
    <t>Belanja Perlengkapan Alat-Alat Listrik</t>
  </si>
  <si>
    <t>Baterai AAA</t>
  </si>
  <si>
    <t>Baterai AA</t>
  </si>
  <si>
    <t>Lampu 23 Watt</t>
  </si>
  <si>
    <t>Pitingan Lampu</t>
  </si>
  <si>
    <t>Saklar</t>
  </si>
  <si>
    <t>Kabel Gulung</t>
  </si>
  <si>
    <t>Belanja Perlengkapan Alat Rumah Tangga dan Bahan Kebersihan</t>
  </si>
  <si>
    <t>Cairan pembersih kaca kantor</t>
  </si>
  <si>
    <t>Cairan Pembersih Lantai</t>
  </si>
  <si>
    <t>Obat Nyamuk Semprot</t>
  </si>
  <si>
    <t>Pengharum Ruangan</t>
  </si>
  <si>
    <t>BBM untuk Jenset kantor</t>
  </si>
  <si>
    <t>liter</t>
  </si>
  <si>
    <t>Belanja Barang cetak dan Penggandaan</t>
  </si>
  <si>
    <t>Fotokopi / Penggandaan</t>
  </si>
  <si>
    <t>Cetak Buku / Penggandaan</t>
  </si>
  <si>
    <t>Cetak Foto Kegiatan</t>
  </si>
  <si>
    <t>eks</t>
  </si>
  <si>
    <t>Belanja Barang Konsumsi (makan Minum)</t>
  </si>
  <si>
    <t xml:space="preserve">Belanja Bahan Material </t>
  </si>
  <si>
    <t>Belanja banten Sehari-hari</t>
  </si>
  <si>
    <t>Belanja Bendera/Umbul-Umbul/Spanduk</t>
  </si>
  <si>
    <t>bendera kantor</t>
  </si>
  <si>
    <t>Belanja Bahan Obat-obatan</t>
  </si>
  <si>
    <t>Belanja Obat Herbisida pembersih lingkungan kantor</t>
  </si>
  <si>
    <t>Belanja Pakaian Kerja Lapangan/Olahraga</t>
  </si>
  <si>
    <t>kaleng</t>
  </si>
  <si>
    <t>Belanja Perjalanan Dinas Dalam Kabupaten/Kota</t>
  </si>
  <si>
    <t>Perjalanan ke tingkat Kecamatan</t>
  </si>
  <si>
    <t>Perjalanan ke tingkat kabupaten</t>
  </si>
  <si>
    <t>Belanja Perjalanan Dinas Luar Kabupaten/Kota</t>
  </si>
  <si>
    <t>Perjalanan ke tingkat Provinsi</t>
  </si>
  <si>
    <t>Belanja jasa langganan listrik</t>
  </si>
  <si>
    <t>Pulsa Listrik</t>
  </si>
  <si>
    <t>Belanja  jasa Langganan majalah /Surat Kabar</t>
  </si>
  <si>
    <t>Belanja koran</t>
  </si>
  <si>
    <t>Belanja Jasa Langganan Internet</t>
  </si>
  <si>
    <t>Belanja Bulanan WIFI</t>
  </si>
  <si>
    <t>Belanja Jasa Perpanjangan izin/Pajak</t>
  </si>
  <si>
    <t>Samsat Sepeda Motor Vixion</t>
  </si>
  <si>
    <t>Samsat Sepeda Motor Supra</t>
  </si>
  <si>
    <t>Belanja Jasa Administrasi Perbankan (admin bank,pajak bunga bank)</t>
  </si>
  <si>
    <t>Biaya transaksi Admin Bank</t>
  </si>
  <si>
    <t>Biaya Bunga Bank</t>
  </si>
  <si>
    <t>Belanja jasa Upah Kerja (upah Kerja tukang,pekerja,dll)</t>
  </si>
  <si>
    <t>Tunjangan BPJS Kesehatan Stap Desa</t>
  </si>
  <si>
    <t>Tunjangan BPJS Ketenagakerjaan Stap Desa</t>
  </si>
  <si>
    <t>Belanja Pemeliharaan Kendaraan Bermotor</t>
  </si>
  <si>
    <t>Ganti oli vixion</t>
  </si>
  <si>
    <t>ganti ban luar depan dan belakang vixion</t>
  </si>
  <si>
    <t>ganti oli sepeda motor supra</t>
  </si>
  <si>
    <t>Kampas rem depan dan belakang</t>
  </si>
  <si>
    <t>servis sepeda motor vixion</t>
  </si>
  <si>
    <t>servis sepeda motor supra</t>
  </si>
  <si>
    <t>Penghasilan Tetap Perbekel</t>
  </si>
  <si>
    <t>Penyediaan Tunjangan BPD</t>
  </si>
  <si>
    <t>Tunjangan Wakil Ketua BPD</t>
  </si>
  <si>
    <t>Tunjangan Sekretaris BPD</t>
  </si>
  <si>
    <t>Tunjangan Anggota BPD 4 orang</t>
  </si>
  <si>
    <t>Penggandaan</t>
  </si>
  <si>
    <t>Belanja Barang Konsumsi (makan/Minum)</t>
  </si>
  <si>
    <t>Nasi Kotak</t>
  </si>
  <si>
    <t>Air Mineral Gelas</t>
  </si>
  <si>
    <t>Belanja Perjalanan dinas dalam Kabupaten/Kota</t>
  </si>
  <si>
    <t>Perjalanan dinas Ke Kecamatan</t>
  </si>
  <si>
    <t>Perjalanan dinas Ke Kabupaten</t>
  </si>
  <si>
    <t>Belanja Perjalanan dinas luar Kabupaten/Kota</t>
  </si>
  <si>
    <t>Perjalanan dinas ke Tingkat Provinsi</t>
  </si>
  <si>
    <t>lmbr</t>
  </si>
  <si>
    <t>b.</t>
  </si>
  <si>
    <t>Penyediaan Sarana dan Prasarana Pemerintahan Desa</t>
  </si>
  <si>
    <t>Pemeliharaan Gedung/Prasarana Kantor Desa</t>
  </si>
  <si>
    <t>Pengelolaan Administrasi Kependudukan, Pencatatan Sipil, Statistik dan Kearsipan</t>
  </si>
  <si>
    <t>Belanja Barang Cetak dan Penggandaan</t>
  </si>
  <si>
    <t xml:space="preserve">Cetak Blangko Propil Desa </t>
  </si>
  <si>
    <t>Lembar</t>
  </si>
  <si>
    <t>Exs</t>
  </si>
  <si>
    <t>Cetak Blangko untuk isian Input Data</t>
  </si>
  <si>
    <t>Poto Copy</t>
  </si>
  <si>
    <t>Paket</t>
  </si>
  <si>
    <t>Belanja Blanco Propil Dusun</t>
  </si>
  <si>
    <t>Penyelenggaraan Tata Praja Pemerintahan,Perencanaan,Keuangan dan Pelaporan</t>
  </si>
  <si>
    <t>c.</t>
  </si>
  <si>
    <t>d.</t>
  </si>
  <si>
    <t>Kertas HVS</t>
  </si>
  <si>
    <t>Rim</t>
  </si>
  <si>
    <t>Kotak</t>
  </si>
  <si>
    <t>Poto Copy Dokomen yang akan dibahas</t>
  </si>
  <si>
    <t>Belanja Barang Konsumsi (Makan/Minum)</t>
  </si>
  <si>
    <t>Bks</t>
  </si>
  <si>
    <t>Dus</t>
  </si>
  <si>
    <t>Ktk</t>
  </si>
  <si>
    <t>Belanja Barang Cetak dan Pengadaan</t>
  </si>
  <si>
    <t>Foto Copy</t>
  </si>
  <si>
    <t>Belanja Barang Komsumsi (Makan/Minum)</t>
  </si>
  <si>
    <t>Honor Ketua Tim Penyusun RKPDes 1 or x 3 ob</t>
  </si>
  <si>
    <t>Honor Sekretaris Tim Penyusun RKPDes 1 or x 3 ob</t>
  </si>
  <si>
    <t>Honor Ketua Tim Verifikasi RPJMDes</t>
  </si>
  <si>
    <t>Honor SekretarisTim Verifikasi RPJMDes</t>
  </si>
  <si>
    <t>Honor Anggota Tim Verifikasi RPJMDes</t>
  </si>
  <si>
    <t>Belanja Alat Tulis kantor dan Benda Pos</t>
  </si>
  <si>
    <t>Penyusunan Dokumen Perencanaan Desa (RPJM Desa/RKP Desa Dll)</t>
  </si>
  <si>
    <t>Honor Anggota Penyusun RKPDes 3 or x 3 ob</t>
  </si>
  <si>
    <t>Sneck</t>
  </si>
  <si>
    <t>Penyusunan Laporan Kepala Desa, LPPDesa dan Informasi Kepada masyarakat</t>
  </si>
  <si>
    <t>Belanja Barang  Cetak dan Penggandaan</t>
  </si>
  <si>
    <t>Penyelenggaraan Musyawarah Perencanaan Desa/Pembahasan APBDES (Reguler)</t>
  </si>
  <si>
    <t>Penyediaan Operasional Pemerintah Desa (ATK,Honor PKPKD dan PPKD dll))</t>
  </si>
  <si>
    <t>Penyediaan Jaminan Sosial Perbekel dan Perangkat Desa</t>
  </si>
  <si>
    <t xml:space="preserve"> Bahan Bakar Minyak/Gas/isi ulang/tabung Pemadam kebakaran</t>
  </si>
  <si>
    <t>Nasi Bungkus Kegiatan Lembur Perangkat Desa</t>
  </si>
  <si>
    <t>Tunjangan Kedudukan BPD</t>
  </si>
  <si>
    <t>Penyelenggaraan Belanja Siltap, Tunjangan dan Operasional Pemerintahan Desa</t>
  </si>
  <si>
    <t>Penyediaan Sarana (Aset Tetap) Perkantoran/Pemerintahan</t>
  </si>
  <si>
    <t>Penyusunan, Pendataan, dan Pemutakhiran Profil Desa</t>
  </si>
  <si>
    <t>Penyusunan Dokumen Keuangan Desa(APBDes,APBDes Perubahan, LPJ dll)</t>
  </si>
  <si>
    <t>Penyediaan Operasional BPD (rapat,ATK,makan minum,pakaian seragam, listrik dll)</t>
  </si>
  <si>
    <t>Air Mineral Botol Tanggung</t>
  </si>
  <si>
    <t>Belanja ATK &amp; Benda Pos</t>
  </si>
  <si>
    <t>Nasi Keg. Ronda Kebersihan Lingkungan</t>
  </si>
  <si>
    <t>Snak Keg. Ronda Kebersihan Lingkungan</t>
  </si>
  <si>
    <t>Air Mineral Gelas Keg. Ronda</t>
  </si>
  <si>
    <t>Sub Bidang Kebudayaan &amp; Keagamaan</t>
  </si>
  <si>
    <t>Belanja bahan Material</t>
  </si>
  <si>
    <t>Lem Perekat</t>
  </si>
  <si>
    <t xml:space="preserve">Spanduk tema ogoh-ogoh </t>
  </si>
  <si>
    <t>Spanduk Kontingen</t>
  </si>
  <si>
    <t>Belanja Bendera/Umbul-umbul/Spanduk</t>
  </si>
  <si>
    <t>Belanja bahn Obat-obatan</t>
  </si>
  <si>
    <t>Minyak balsem</t>
  </si>
  <si>
    <t>Belanja Pakaian Khusus/hari-hari Tertentu/Pakaian Adat</t>
  </si>
  <si>
    <t>Pakaian seragam pengarak ogoh-ogoh</t>
  </si>
  <si>
    <t>Belanja jasa Sewa Peralayan/Perlengkapan</t>
  </si>
  <si>
    <t>Sewa Kostum Pembawa Spanduk Ogoh-ogoh</t>
  </si>
  <si>
    <t>Belanja Jas sewa Sarana Mobilitas</t>
  </si>
  <si>
    <t>2.1</t>
  </si>
  <si>
    <t>Lomba Parade Ogoh-ogoh dan Baleganjur</t>
  </si>
  <si>
    <t>Air Mineral tanggung</t>
  </si>
  <si>
    <t>3.1</t>
  </si>
  <si>
    <t>Bendera Merah putih sedang</t>
  </si>
  <si>
    <t>Belanja Jasa Sewa Sarana Mobilitas</t>
  </si>
  <si>
    <t>Kegiatan 17 Agustusan</t>
  </si>
  <si>
    <t>m2</t>
  </si>
  <si>
    <t>Pajeng/Tedung Upacara</t>
  </si>
  <si>
    <t>Banten Piodal</t>
  </si>
  <si>
    <t>pkt</t>
  </si>
  <si>
    <t>3.2</t>
  </si>
  <si>
    <t>Belanja Bahan Material</t>
  </si>
  <si>
    <t>Baju Peserta</t>
  </si>
  <si>
    <t>Penyelenggaraan Festival/Lomba Kepemudaan &amp; Olahraga Tingkat Desa</t>
  </si>
  <si>
    <t>Spidol Besar</t>
  </si>
  <si>
    <t>Air mineral gelas kegiatan hari pawai ogoh-ogoh</t>
  </si>
  <si>
    <t>Air mineral gelas kegiatan persiapan pawai ogoh-ogoh</t>
  </si>
  <si>
    <t>Air mineral gelas kegiatan pembuatan ogoh-ogoh</t>
  </si>
  <si>
    <t>Honor ketua panitia</t>
  </si>
  <si>
    <t>Honor Sekretaris panitia</t>
  </si>
  <si>
    <t>Honor Juri pertandingan 6 orang</t>
  </si>
  <si>
    <t>Belanja jasa sewa peralatan/perlengkapan</t>
  </si>
  <si>
    <t>Sewa tali untuk tarik tambang</t>
  </si>
  <si>
    <t>Belanja barang cetak/penggandaan</t>
  </si>
  <si>
    <t>Belanja Modal Gedung, Bangunan, Taman-Bahan Baku/Material</t>
  </si>
  <si>
    <t>Semen (1 zak=50 kg)</t>
  </si>
  <si>
    <t>BIDANG PENANGGULANGAN BENCANA, DARURAT DAN MENDESAK DESA</t>
  </si>
  <si>
    <t>terbayarnya tunjangan kedudukan BPD</t>
  </si>
  <si>
    <t>ok</t>
  </si>
  <si>
    <t>TMK 0 s/d 5 tahun (8 org)</t>
  </si>
  <si>
    <t>TMK 5 s/d 10 tahun (1 org)</t>
  </si>
  <si>
    <t>TMK diatas 10 tahun (4 org)</t>
  </si>
  <si>
    <t>Isi staples kecil</t>
  </si>
  <si>
    <t>Kertas Foto</t>
  </si>
  <si>
    <t>Klip Hitam Kecil</t>
  </si>
  <si>
    <t>Kalender Gantung</t>
  </si>
  <si>
    <t>Cairan Pembersih Kamar Mandi</t>
  </si>
  <si>
    <t>Air Mineral Gelas keg. Lembur Perangkat Desa</t>
  </si>
  <si>
    <t>Nasi Bungkus Untuk Tamu</t>
  </si>
  <si>
    <t>Air Mineral Gelas untuk Tamu</t>
  </si>
  <si>
    <t>Air Mineral Tanggung untuk Tamu</t>
  </si>
  <si>
    <t>Belanja Pemeliharaan Peralatan</t>
  </si>
  <si>
    <t>Servis Laptop</t>
  </si>
  <si>
    <t>Baterai Laptop</t>
  </si>
  <si>
    <t>Tunjangan Ketua BPD</t>
  </si>
  <si>
    <t>1.1</t>
  </si>
  <si>
    <t>Lancarnya keg. Pemutahiran profil desa</t>
  </si>
  <si>
    <t>Lancarnya keg. Musyawarah desa reguler</t>
  </si>
  <si>
    <t>Lancarnya keg. Penyusunan RPJMDesa/RKP Desa</t>
  </si>
  <si>
    <t>Lancarnya keg. Penyusunan Dokumen Keuangan</t>
  </si>
  <si>
    <t>Lancarnya penyusunan laporan kepala desa,LPPDesa</t>
  </si>
  <si>
    <t>Sub Bidang Pendidikan</t>
  </si>
  <si>
    <t>Penyelenggaraan PAUD/TK/TKA/TPQ/Madrasah Non Formal Milik Desa</t>
  </si>
  <si>
    <t>Penghapus utk anak TK</t>
  </si>
  <si>
    <t>Lem kertas</t>
  </si>
  <si>
    <t>Isi Steples</t>
  </si>
  <si>
    <t>Penghapus papan tulis</t>
  </si>
  <si>
    <t>Papan Tulis</t>
  </si>
  <si>
    <t>Belanja Pakaian Khusus/Hari-hari Tertentu/Pakaian Adat</t>
  </si>
  <si>
    <t>Upah Tutor / GuruTK 2 org x 12 ob</t>
  </si>
  <si>
    <t>Upah Kerja petugas pemeriksa jentik nyamuk</t>
  </si>
  <si>
    <t>Penyelenggaraan Desa Siaga Kesehatan</t>
  </si>
  <si>
    <t>Nasi keg.untuk mendata Ik &amp; Indikator RT sehat</t>
  </si>
  <si>
    <t>Sub Bidang Kesehatan</t>
  </si>
  <si>
    <t>Dana</t>
  </si>
  <si>
    <t>batu belah</t>
  </si>
  <si>
    <t>Kawat tali</t>
  </si>
  <si>
    <t>Sewa boat perjalanan dinas ke kabupaten</t>
  </si>
  <si>
    <t>Sewa boat perjalanan dinas ke provinsi</t>
  </si>
  <si>
    <t>Kunjungan kerja ke masing keg berupa sewa mobil</t>
  </si>
  <si>
    <t>pp</t>
  </si>
  <si>
    <t>Sewa Penginapan perjalanan dinas ke Kabupaten</t>
  </si>
  <si>
    <t>Sewa Penginapan perjalanan dinas ke Provinsi</t>
  </si>
  <si>
    <t>malam</t>
  </si>
  <si>
    <t>BPJS Kesehatan KBD 6 org</t>
  </si>
  <si>
    <t>Lampu 20 Watt</t>
  </si>
  <si>
    <t>Kegiatan Pembinaan Organisasi Perempuan/PKK</t>
  </si>
  <si>
    <t>Sub Bidang Kelembagaan Masyarakat</t>
  </si>
  <si>
    <t>Stipo</t>
  </si>
  <si>
    <t>Perjalanan dinas ke Luar Provinsi</t>
  </si>
  <si>
    <t>Kegiatan Pembinaan LPM</t>
  </si>
  <si>
    <t>Kegiatan Pembinaan Lembaga Adat</t>
  </si>
  <si>
    <t>Belanja Jasa Upah Kerja (Upah Kerja Tukang, Pekerja,dll)</t>
  </si>
  <si>
    <t>Insentif Bendesa Adat Dp Sekartaji</t>
  </si>
  <si>
    <t>Insentif Bendesa Adat Dp Tri WEW</t>
  </si>
  <si>
    <t>Insentif Bendesa Adat Dp Kertha Parisudha</t>
  </si>
  <si>
    <t>THR Pemangku 3 orang Dp Sekartaji</t>
  </si>
  <si>
    <t>THR Pemangku 3 orang Dp Tri WEW</t>
  </si>
  <si>
    <t>THR Pemangku 3 orang Dp Kertha Parisudha</t>
  </si>
  <si>
    <t>THR Klian Banjar Adat 2 orang Dp Sekartaji</t>
  </si>
  <si>
    <t>THR Klian Banjar Adat 3 orang Dp Tri WEW</t>
  </si>
  <si>
    <t>THR Klian Banjar Adat 2 orang Dp Kertha Parisudha</t>
  </si>
  <si>
    <t>PBK</t>
  </si>
  <si>
    <t>Seragam Peserta Pertandingan bola Volly</t>
  </si>
  <si>
    <t>Kegiatan Upacara Piodal di Kantor Perbekel</t>
  </si>
  <si>
    <t>Belanja Bahan obat-obatan</t>
  </si>
  <si>
    <t>Salep urut</t>
  </si>
  <si>
    <t>Kegiatan Festival Nusa Penida</t>
  </si>
  <si>
    <t xml:space="preserve">Sewa mobil angkut peserta </t>
  </si>
  <si>
    <t>Sub Bidang Pemberdayaan Perempuan, Perlindungan Anak dan keluarga</t>
  </si>
  <si>
    <t>Kegiatan Pelatihan dan penyuluhan Pemberdayaan Perempuan</t>
  </si>
  <si>
    <t>Sub Bidang Kawasan Pemukiman</t>
  </si>
  <si>
    <t>Pembangunan/Rehabilitasi/Peningkatan Sumber Air Bersih Milik Desa</t>
  </si>
  <si>
    <t>ltr</t>
  </si>
  <si>
    <t>SUB 1</t>
  </si>
  <si>
    <t>PAD</t>
  </si>
  <si>
    <t>BHP</t>
  </si>
  <si>
    <t>2.2</t>
  </si>
  <si>
    <t>Sub Bidang Kepemudaan dan Olahraga</t>
  </si>
  <si>
    <t>Penyelenggaraan Pelatihan Kepemudaan Tingkat Desa</t>
  </si>
  <si>
    <t>Kegiatan Pelatihan Gong Pemuda</t>
  </si>
  <si>
    <t>Belanja barang konsumsi (makan/minum)</t>
  </si>
  <si>
    <t>Air mineral gelas latihan gong pemuda</t>
  </si>
  <si>
    <t>Belanja pakaian kerja lapangan/olahraga</t>
  </si>
  <si>
    <t>Belanja jasa honorarium tenaga ahli/profesi/konsultan/narasumber</t>
  </si>
  <si>
    <t>Belanja jasa pelatih gong</t>
  </si>
  <si>
    <t>BIDANG PELAKSANAAN PEMBANGUNAN DESA</t>
  </si>
  <si>
    <t>Buku Raport</t>
  </si>
  <si>
    <t>2.3</t>
  </si>
  <si>
    <t>2.4</t>
  </si>
  <si>
    <t>Sub Bidang perhubungan, Komunikasi, dan Informatika</t>
  </si>
  <si>
    <t>dds</t>
  </si>
  <si>
    <t>Belanja Jasa sewa Sarana Mobilitas</t>
  </si>
  <si>
    <t>Anggota 1 Orang</t>
  </si>
  <si>
    <t>Pengiriman Kontingen Grup Kesenian &amp; Kebudayaan (Wakil Desa tkt Kec/Kab/Kot</t>
  </si>
  <si>
    <t>Penyelenggaraan Festival Kesenian, Adat/kebudayaan, dan Keagamaan (Hut RI,Raya Keagamaan dll)</t>
  </si>
  <si>
    <t>Penyelenggaraan Posyandu (Mkn Tambahan,Kls Bumil,Lansia,Insentif</t>
  </si>
  <si>
    <t>Penyelenggaraan Pos Kesehatan Desa/Polides Milik Desa (Obat,Insentif,KB,dst)</t>
  </si>
  <si>
    <t>Sewa Mobil angkut peserta pawai ogoh2 ke Kec. PP</t>
  </si>
  <si>
    <t>Sewa mobil angkut peserta lomba 12 x 2 x 200.000 (PP)</t>
  </si>
  <si>
    <t>Belanja Khusus Olahraga/Peralatan Olah Raga</t>
  </si>
  <si>
    <t>Upacara Mecaru di Perempatan Br. Bungkil</t>
  </si>
  <si>
    <t>Upacara Mecaru di Perempatan Br. Sekartaji</t>
  </si>
  <si>
    <t>Upacara Mecaru di Perempatan Br. Sedehing</t>
  </si>
  <si>
    <t>DLL</t>
  </si>
  <si>
    <t>Penyelenggaraan Informasi Publik Desa (Poster,Baliho Dll)</t>
  </si>
  <si>
    <t>Mandor</t>
  </si>
  <si>
    <t>paud add</t>
  </si>
  <si>
    <t>penyeker dds</t>
  </si>
  <si>
    <t>posyandu dds</t>
  </si>
  <si>
    <t>air,baliho dds</t>
  </si>
  <si>
    <t>balai desa add</t>
  </si>
  <si>
    <t>KEGIATAN TAHUN : 2020</t>
  </si>
  <si>
    <t>Setiap dusun</t>
  </si>
  <si>
    <t>1 Paket</t>
  </si>
  <si>
    <t>Terslenggaranya Pendidikan Anak PAUD</t>
  </si>
  <si>
    <t>Terslenggaranya pencegahan Stanting,Kesehatan Lansia dan Balita</t>
  </si>
  <si>
    <t>Terslenggarnya Pendataan kesehatan warga.</t>
  </si>
  <si>
    <t>Terslenggarnya penanggulangan kekurangan air</t>
  </si>
  <si>
    <t>Terslenggarnya ke transparanan pengelolaan keuangan Desa</t>
  </si>
  <si>
    <t>6 bln</t>
  </si>
  <si>
    <t>Terslenggaranya Pemeriksaan Jentik Nyamuk &amp; kelancaran Administrasi</t>
  </si>
  <si>
    <t>Memperlancar terslenggaranya tempat pertemuan Masyarakat</t>
  </si>
  <si>
    <t>Gang ramuan dds</t>
  </si>
  <si>
    <t>Peningkatan kenyamanan dan Kebersihan pada saat kegiatan Upacara</t>
  </si>
  <si>
    <t>Pembangunan /Rehabilitasi /Peningkatan Monumen/Gapura/Batas Desa</t>
  </si>
  <si>
    <t>Terwujudnya batas Desa Yang pasti</t>
  </si>
  <si>
    <t>Pembangunan/Rehabilitasi/Peningkatan Pemakaman Milik Desa/Situs Bersejarah Milik Desa/Petilasan</t>
  </si>
  <si>
    <t>Koordinasi Pembinaan Keamanan, Ketertiban &amp; Perlindungan Masyarakat skala lokal desa</t>
  </si>
  <si>
    <t>di Kecamatan</t>
  </si>
  <si>
    <t>Setiap Desa Pakraman</t>
  </si>
  <si>
    <t>3 Paket</t>
  </si>
  <si>
    <t>20 Orang</t>
  </si>
  <si>
    <t>Terwujudnya keamanan dan kebersihan lingkungan di setiap dusun</t>
  </si>
  <si>
    <t>pelestarian seni dan budaya di kalangan pemuda desa</t>
  </si>
  <si>
    <t>terslenggaranya peringatan hari besar nasional</t>
  </si>
  <si>
    <t>terwujudnya pendekatan diri terhadap Tuhan Yang Maha Esa</t>
  </si>
  <si>
    <t>terslenggaranya peringatan hari suci keagamaan</t>
  </si>
  <si>
    <t>dapat meningkatkan kemampuan pemuda dibidang seni</t>
  </si>
  <si>
    <t>terciptanya rasa persaudaraan sesama pemuda desa</t>
  </si>
  <si>
    <t>terwujudnya rasa hormat kepada tokoh agama</t>
  </si>
  <si>
    <t>peningkatan kemampuan lembaga desa</t>
  </si>
  <si>
    <t>1 hari</t>
  </si>
  <si>
    <t>2 hari</t>
  </si>
  <si>
    <t>Ds.Sekartaji</t>
  </si>
  <si>
    <t>Jumlah Bidang I</t>
  </si>
  <si>
    <t>BIDANG PEMBANGUNAN</t>
  </si>
  <si>
    <t>Jumlah Bidang II</t>
  </si>
  <si>
    <t>Pendapatan Asli Desa</t>
  </si>
  <si>
    <t>Dll</t>
  </si>
  <si>
    <t>Jam</t>
  </si>
  <si>
    <t>Jumlah Bidang III</t>
  </si>
  <si>
    <t>IV</t>
  </si>
  <si>
    <t>Jumlah Bidang IV</t>
  </si>
  <si>
    <t>TAHUN : 2020</t>
  </si>
  <si>
    <t>1 Orang</t>
  </si>
  <si>
    <t>13 Orang</t>
  </si>
  <si>
    <t>7 Orang</t>
  </si>
  <si>
    <t>Tersedianya sarana perkantoran</t>
  </si>
  <si>
    <t>Jan s/d Des</t>
  </si>
  <si>
    <t>1.2</t>
  </si>
  <si>
    <t>1.3</t>
  </si>
  <si>
    <t>1.4</t>
  </si>
  <si>
    <t>1.5</t>
  </si>
  <si>
    <t>1.6</t>
  </si>
  <si>
    <t>4.1</t>
  </si>
  <si>
    <t>4.2</t>
  </si>
  <si>
    <t>4.3</t>
  </si>
  <si>
    <t>4.4</t>
  </si>
  <si>
    <t>12 m x 22 m</t>
  </si>
  <si>
    <t>5.1</t>
  </si>
  <si>
    <t>Sub Bidang Ketentraman, Ketertiban Umum  &amp; Perlindungan Masyarakat</t>
  </si>
  <si>
    <t>3.</t>
  </si>
  <si>
    <t>PBH</t>
  </si>
  <si>
    <t>Nopember</t>
  </si>
  <si>
    <t xml:space="preserve">Belanja Upah Kerja (Upah kerja tukang,Pekerja dll) </t>
  </si>
  <si>
    <t>Upah Kerja Stap Desa</t>
  </si>
  <si>
    <t>Upah Kerja Tukang Bersih kantor Perbekel</t>
  </si>
  <si>
    <t>Tunjangan Beban Kerja 6 orang (kasi &amp; Kaur)</t>
  </si>
  <si>
    <t>Upah Kerja Sekretaris Desa selaku Kordinator PTPKD</t>
  </si>
  <si>
    <t>Upah Kerja Kaur &amp; Kasi selaku PPKD</t>
  </si>
  <si>
    <t>Upah Kerja Perbekel selaku PKPKD</t>
  </si>
  <si>
    <t>KECAMATAN  : NUSA PENIDA</t>
  </si>
  <si>
    <t>DESA              : SEKARTAJI</t>
  </si>
  <si>
    <t>JUMLAH</t>
  </si>
  <si>
    <t>:SEKARTAJI</t>
  </si>
  <si>
    <t>:NUSA PENIDA</t>
  </si>
  <si>
    <t>Pembangunan/Rehabilitasi/Peningkatan/Pengadaan Sarana/Prasarana Alat Posyandu</t>
  </si>
  <si>
    <t>Belanja Modal peralatan alat ukur</t>
  </si>
  <si>
    <t>Alat ukur lingkar badan balita</t>
  </si>
  <si>
    <t>Alat ukur timbang berat badan balita</t>
  </si>
  <si>
    <t>Alat ukur tinggi badan balita</t>
  </si>
  <si>
    <t>3 paket</t>
  </si>
  <si>
    <t>Peralatan kesehatan Posyandu/Polindes/PKD</t>
  </si>
  <si>
    <t>1 s/d 28 Pebruari</t>
  </si>
  <si>
    <t>Pita Lila</t>
  </si>
  <si>
    <t>Unit</t>
  </si>
  <si>
    <t>Sewa Mobil Kirim peralatan atat timbang</t>
  </si>
  <si>
    <t>Honor Anggota 5 org panitia</t>
  </si>
  <si>
    <t>Belanja Alat Tulis Kantor dan benda pos</t>
  </si>
  <si>
    <t>Cetak buku administrasi PKK</t>
  </si>
  <si>
    <t>Cetak buku administrasi Pokja 1 s/d Pokja 4 @ 8bh</t>
  </si>
  <si>
    <t>Arsiran bahan</t>
  </si>
  <si>
    <t>kaos kaki untuk anak TK</t>
  </si>
  <si>
    <t>Seragam batik untuk anak TK</t>
  </si>
  <si>
    <t>Sepatu untuk anak TK</t>
  </si>
  <si>
    <t>Upah petugas administrasi BPD</t>
  </si>
  <si>
    <t>Belanja barang komsumsi (Makan dan Minum)</t>
  </si>
  <si>
    <t xml:space="preserve">Nasi bungkus </t>
  </si>
  <si>
    <t>Belanja perjalanan Dinas dalam Kabupaten</t>
  </si>
  <si>
    <t>Ke Tingkat kecamatan</t>
  </si>
  <si>
    <t>Ke Tingkat Kabupaten</t>
  </si>
  <si>
    <t>Kali</t>
  </si>
  <si>
    <t>Upah Kerja petugas Kader Pembangunan Manusia</t>
  </si>
  <si>
    <t>Minyak Urut botol besar</t>
  </si>
  <si>
    <t>Bendera Merah putih besar 60c x 80c</t>
  </si>
  <si>
    <t>Belanja kain Putih Kuning/Poleng</t>
  </si>
  <si>
    <t>BPJS Kesehatan kasi pemerintahan 1 org</t>
  </si>
  <si>
    <t>BPJS Kesehatan kaur 2 org</t>
  </si>
  <si>
    <t>BPJS Kesehatan Kaur 1 org, kasi 2 org</t>
  </si>
  <si>
    <t>BPJS Ketenagakerjaan Kasi dan Kaur 6 orang</t>
  </si>
  <si>
    <t>BPJS Ketenagakerjaan KBD 6 orang</t>
  </si>
  <si>
    <t>Baliho Musyawarah Desa</t>
  </si>
  <si>
    <t>Spidol besar</t>
  </si>
  <si>
    <t>ganti ban luar depan &amp; belakang sm. supra</t>
  </si>
  <si>
    <t>ganti ban dalam depan &amp; belakang sm. supra</t>
  </si>
  <si>
    <t>a.</t>
  </si>
  <si>
    <t>Janur bahan gebogan 20 unit</t>
  </si>
  <si>
    <t>buah campur bahan janur 75kg x  25.000</t>
  </si>
  <si>
    <t>ikat</t>
  </si>
  <si>
    <t>Sub Bidang Keadaan Mendesak</t>
  </si>
  <si>
    <t>Kegiatan penanganan keadaan mendesak</t>
  </si>
  <si>
    <t>Belanja tidak terduga</t>
  </si>
  <si>
    <t>Belanja bahan bakar minyak/isi ulang</t>
  </si>
  <si>
    <t>Bensin</t>
  </si>
  <si>
    <t>minyak pelumas</t>
  </si>
  <si>
    <t>Nasi pertemuan Relawan Covid-19</t>
  </si>
  <si>
    <t>Snek pertemuan Relawan Covid-19</t>
  </si>
  <si>
    <t>Belanja bahan material</t>
  </si>
  <si>
    <t>Desinfektan &amp; Sanitizer isi 1 liter</t>
  </si>
  <si>
    <t>Benzaklin</t>
  </si>
  <si>
    <t>Hand Sanitizer isi 100 ml</t>
  </si>
  <si>
    <t>Alat ukur tikar stanting balita 6 posyandu x 1 bh</t>
  </si>
  <si>
    <t>Seragam olahraga unutk anak TK</t>
  </si>
  <si>
    <t>pasang</t>
  </si>
  <si>
    <t>Sub bidang  Pekerjaan Umum dan Penataan Ruang</t>
  </si>
  <si>
    <t>Spanduk informasi APBDes 2mx4m</t>
  </si>
  <si>
    <t>Spanduk informasi perubahan APBDes 2mx4m</t>
  </si>
  <si>
    <t>Spanduk rancangan APBDes 2mx4m</t>
  </si>
  <si>
    <t>Laporan realisasi pelaksanaan APBDes</t>
  </si>
  <si>
    <t xml:space="preserve">Rancangan perubahan APBDes </t>
  </si>
  <si>
    <t>Parade oles</t>
  </si>
  <si>
    <t>kopok</t>
  </si>
  <si>
    <t>PBP</t>
  </si>
  <si>
    <t>Belanja Modal Tumbuhan/Tanaman</t>
  </si>
  <si>
    <t>Belanja bibit tanaman kencur 10 kg</t>
  </si>
  <si>
    <t>Bibit lengkuas 10 kg</t>
  </si>
  <si>
    <t>Bibit kunyit 10 kg</t>
  </si>
  <si>
    <t xml:space="preserve">Bibit terong </t>
  </si>
  <si>
    <t>Bibit cabe 5 kg</t>
  </si>
  <si>
    <t>Bibit tomat 1 kg</t>
  </si>
  <si>
    <t>Jumlah Bidang V</t>
  </si>
  <si>
    <t>Juni</t>
  </si>
  <si>
    <t>33 Orang</t>
  </si>
  <si>
    <t>Memberikan BLT kepada Masyarakat</t>
  </si>
  <si>
    <t>JUMLAH BIDANG 3</t>
  </si>
  <si>
    <t>Dsn. Ramuan</t>
  </si>
  <si>
    <t>33 orang</t>
  </si>
  <si>
    <t>lancarnya pemberian BLT</t>
  </si>
  <si>
    <t>silpa</t>
  </si>
  <si>
    <t>pendapatan</t>
  </si>
  <si>
    <t>jumlah</t>
  </si>
  <si>
    <t>BKK</t>
  </si>
  <si>
    <t xml:space="preserve">sumber dana </t>
  </si>
  <si>
    <t>C ZZC</t>
  </si>
  <si>
    <t>Berpartisipasi dalam pertunjukan ogoh-ogoh</t>
  </si>
  <si>
    <t>Materai 10000</t>
  </si>
  <si>
    <t>Stamp pad</t>
  </si>
  <si>
    <t>Tinta Stamp pad</t>
  </si>
  <si>
    <t>Buka cetak besar</t>
  </si>
  <si>
    <t>Lem kertas kecil</t>
  </si>
  <si>
    <t>Hand sanitizer</t>
  </si>
  <si>
    <t>Sabun cuci tangan</t>
  </si>
  <si>
    <t>Air mineral galon</t>
  </si>
  <si>
    <t>galon</t>
  </si>
  <si>
    <t>Kopi</t>
  </si>
  <si>
    <t>Teh kotak</t>
  </si>
  <si>
    <t>Gula pasir</t>
  </si>
  <si>
    <t>Perjalanan ke luar daerah</t>
  </si>
  <si>
    <t>Belanja Jasa Honorarium PKPKD dan PPKD</t>
  </si>
  <si>
    <t>5.1.1.01.</t>
  </si>
  <si>
    <t>5.1.102.</t>
  </si>
  <si>
    <t>5.1.2.01.</t>
  </si>
  <si>
    <t>5.1.2.02.</t>
  </si>
  <si>
    <t>5.1.3.01.</t>
  </si>
  <si>
    <t>5.1.3.02.</t>
  </si>
  <si>
    <t>Jaminan Ketenagakerjaan Kepala Desa</t>
  </si>
  <si>
    <t>Jaminan Kesehatan Kepala Desa</t>
  </si>
  <si>
    <t>5.1.3.03.</t>
  </si>
  <si>
    <t>5.1.3.04.</t>
  </si>
  <si>
    <t>5.2.1.01.</t>
  </si>
  <si>
    <t>5.2.1.02.</t>
  </si>
  <si>
    <t>5.2.1.03.</t>
  </si>
  <si>
    <t>5.2.1.04.</t>
  </si>
  <si>
    <t>5.2.1.05.</t>
  </si>
  <si>
    <t>5.2.1.06.</t>
  </si>
  <si>
    <t>5.2.1.07.</t>
  </si>
  <si>
    <t>5.2.1.08.</t>
  </si>
  <si>
    <t>5.2.1.10.</t>
  </si>
  <si>
    <t>5.2.2.06</t>
  </si>
  <si>
    <t>5.2.6.06</t>
  </si>
  <si>
    <t>5.2.3.01.</t>
  </si>
  <si>
    <t>5.2.3.02.</t>
  </si>
  <si>
    <t>Belanja Jas sewa Bangunan/Gedung</t>
  </si>
  <si>
    <t>5.2.4.01.</t>
  </si>
  <si>
    <t>5.2.4.02.</t>
  </si>
  <si>
    <t>5.2.5.01.</t>
  </si>
  <si>
    <t>5.2.5.03.</t>
  </si>
  <si>
    <t>5.2.5.05.</t>
  </si>
  <si>
    <t>5.2.5.07.</t>
  </si>
  <si>
    <t>5.2.5.99.</t>
  </si>
  <si>
    <t>5.2.5.91.</t>
  </si>
  <si>
    <t>5.2.6.02.</t>
  </si>
  <si>
    <t>5.1.4.01.</t>
  </si>
  <si>
    <t>5.2.4.03.</t>
  </si>
  <si>
    <t>5.3.8.03.</t>
  </si>
  <si>
    <t>Belanja Modal Jaringan/Instalasi-Bahan Baku/Material</t>
  </si>
  <si>
    <t>Kilometer Listrik Balai Desa 1.350 KWh</t>
  </si>
  <si>
    <t>Lemari Kaca</t>
  </si>
  <si>
    <t>5.2.6.03</t>
  </si>
  <si>
    <t>Perawatan Printer</t>
  </si>
  <si>
    <t>Perawatan AC Ruangan</t>
  </si>
  <si>
    <t>Belanja Pemeliharaan Jaringan dan Instalasi (Listrik,Telepon,Internet)</t>
  </si>
  <si>
    <t>Servis Peralatan WF</t>
  </si>
  <si>
    <t>Belanja Jasa Upah Kerja</t>
  </si>
  <si>
    <t>Materai 10.000</t>
  </si>
  <si>
    <t>Nasi 10 rapat x 50 orang</t>
  </si>
  <si>
    <t>Snek 10 Rapat x 50 orang</t>
  </si>
  <si>
    <t>bungkus</t>
  </si>
  <si>
    <t>Materai 1000</t>
  </si>
  <si>
    <t>Belanja Jasa Upah Kerja (Upah kerja tukang, pekerja, dll)</t>
  </si>
  <si>
    <t>5.2.1.09.</t>
  </si>
  <si>
    <t>5.2.1.90.</t>
  </si>
  <si>
    <t>Sepatu sekehe pengarak ogoh-ogoh 30 orang</t>
  </si>
  <si>
    <t>Seragam untuk pria (udeng, saput, kamben, baju)</t>
  </si>
  <si>
    <t>Seragam untuk wanita ( selendang, kamben, bj kebaya)</t>
  </si>
  <si>
    <t>Belanja jasa upah kerja (upah kerja tukang, pekerja, dll)</t>
  </si>
  <si>
    <t>Nasi peserta gerak jalan &amp; senam 24 bks x 2 kali</t>
  </si>
  <si>
    <t>Nasi peserta voly 12 or x 5 hari</t>
  </si>
  <si>
    <t>Snek peserta voly 12 or x 5 hari</t>
  </si>
  <si>
    <t>Nasi untuk panitia desa 15 or x 5 hari</t>
  </si>
  <si>
    <t>Snek untuk panitia desa 15 or x 5 hari</t>
  </si>
  <si>
    <t>5.2.1.91.</t>
  </si>
  <si>
    <t>Belanja Pakaian kerja lapangan/olahraga</t>
  </si>
  <si>
    <t>Seragam gerak jalan (celana trening, baju dan sepatu)</t>
  </si>
  <si>
    <t>Seragam loma senam] (celana trening, baju dan sepatu)</t>
  </si>
  <si>
    <t>Materai</t>
  </si>
  <si>
    <t>Kegiatan Upacara Piodal Dp. Tri WEW</t>
  </si>
  <si>
    <t>Kegiatan Upacara Piodal Dp. Kerta Parisuda</t>
  </si>
  <si>
    <t>Kegiatan Upacara Piodal Dp. Sekartaji</t>
  </si>
  <si>
    <t>Nasi keg. Nusa penida festival 300 orang x 1 kali</t>
  </si>
  <si>
    <t>5.2.2.04.</t>
  </si>
  <si>
    <t>Meterai 1000</t>
  </si>
  <si>
    <t xml:space="preserve">Seragam trening untuk panitia </t>
  </si>
  <si>
    <t>5.2.7.01.</t>
  </si>
  <si>
    <t>Belanja bahan perlengkapan untuk diserahkan kepada masyarakat</t>
  </si>
  <si>
    <t>Hadiah voly putra juara I seragam (baju,celana)</t>
  </si>
  <si>
    <t>Hadiah voly putra juara II seragam (baju,celana)</t>
  </si>
  <si>
    <t>Hadiah voly putra juara III seragam (baju,celana)</t>
  </si>
  <si>
    <t xml:space="preserve">Hadiah voly putri juara I berupa baju kaos </t>
  </si>
  <si>
    <t>Hadiah catur juara I berupa baju dan celana</t>
  </si>
  <si>
    <t>Hadiah catur juara I berupa celana</t>
  </si>
  <si>
    <t>Hadiah catur juara I berupa baju</t>
  </si>
  <si>
    <t>Hadiah tarik tambang juara I celana trening</t>
  </si>
  <si>
    <t>Hadiah tarik tambang juara II baju</t>
  </si>
  <si>
    <t>Hadiah tarik tambang juara III Handuk</t>
  </si>
  <si>
    <t>Hadiah bola kasti juara I celana trening</t>
  </si>
  <si>
    <t>Hadiah bola kasti juara II Baju</t>
  </si>
  <si>
    <t>Hadiah bola kasti juara III handuk</t>
  </si>
  <si>
    <t>Piala untuk kejuaraan 18 buah</t>
  </si>
  <si>
    <t>5.3.9.02.</t>
  </si>
  <si>
    <t>Meterai 10000</t>
  </si>
  <si>
    <t>5.4.1.01.</t>
  </si>
  <si>
    <t>snek untuk peserta &amp; pelatih 43 orang x 2 hari</t>
  </si>
  <si>
    <t>Nasi untuk peserta &amp; pelatih 43 orang x 2 hari</t>
  </si>
  <si>
    <t>2 Orang Narasumber @ 12 jam</t>
  </si>
  <si>
    <t>Snek peserta gerak jalan &amp; senam 24 bks x 2 kali</t>
  </si>
  <si>
    <t>Menyabut Hari Ulang Tahun Provinsi Bali</t>
  </si>
  <si>
    <t>Lomba Nyurat Aksara Bali Hadiah berupa:</t>
  </si>
  <si>
    <t>Stel</t>
  </si>
  <si>
    <t>Hadiah juara II Baju dan Celana</t>
  </si>
  <si>
    <t>Hadiah Juara III Celana</t>
  </si>
  <si>
    <t>Hadiah Juara I Sepatu, Baju, Celana trening</t>
  </si>
  <si>
    <t>Lomba Baca Puisi</t>
  </si>
  <si>
    <t>Pohon hias</t>
  </si>
  <si>
    <t>btang</t>
  </si>
  <si>
    <t>Upah Penanaman pohon hias di lapangan masing-masing dusun desa sekartaji</t>
  </si>
  <si>
    <t>Nasi rapat 5 x 40 orang</t>
  </si>
  <si>
    <t>Snek rapat 5 x 40 orang</t>
  </si>
  <si>
    <t>5.3.9.04.</t>
  </si>
  <si>
    <t>Lomba Pembuatan Penjor</t>
  </si>
  <si>
    <t>Terbayarnya siltap dan tunjangan Perbekel</t>
  </si>
  <si>
    <t>Terbayarnya siltap dan tunjangan perangkat desa</t>
  </si>
  <si>
    <t>terbayarnya jaminan sosial perbekel dan perangkat desa</t>
  </si>
  <si>
    <t>14 Orang</t>
  </si>
  <si>
    <t>Pensil 2B</t>
  </si>
  <si>
    <t>Terselenggaranya festival kesenianan dan adat budaya</t>
  </si>
  <si>
    <t>2.5</t>
  </si>
  <si>
    <t>Terselenggaranya peringatan Hari Ulang tahun Provinsi Bali</t>
  </si>
  <si>
    <t>Desa Adat Tri WEW</t>
  </si>
  <si>
    <t>Desa Adat Kerta Parisuda</t>
  </si>
  <si>
    <t>Desa Adat Sekartaji</t>
  </si>
  <si>
    <t>2.6</t>
  </si>
  <si>
    <t>2.7</t>
  </si>
  <si>
    <t>Kegiatan Pordes tahun 2020</t>
  </si>
  <si>
    <t>Nasi Keg Rapat persiapan pordes 40 or x 1 kali</t>
  </si>
  <si>
    <t>Snak keg rapat persiapan pordes 40 or x 1 kali</t>
  </si>
  <si>
    <t>Air mineral gelas keg rapat persiapan pordes</t>
  </si>
  <si>
    <t>Air mineral gelas keg pordes</t>
  </si>
  <si>
    <t>Air mineral tanggung keg pordes</t>
  </si>
  <si>
    <t>Bola Volly Keg. pordes</t>
  </si>
  <si>
    <t>Net Volly Keg. pordes</t>
  </si>
  <si>
    <t>Peluit Keg pordes</t>
  </si>
  <si>
    <t>Bola Kasti keg pordes</t>
  </si>
  <si>
    <t>Papan Catur keg pordes</t>
  </si>
  <si>
    <t>14 hari</t>
  </si>
  <si>
    <t>1 bulan</t>
  </si>
  <si>
    <t>200 orang</t>
  </si>
  <si>
    <t>peningkatan kemampuan PKK</t>
  </si>
  <si>
    <t xml:space="preserve">Sepatu Linmas </t>
  </si>
  <si>
    <t xml:space="preserve">Baju kemeja putih </t>
  </si>
  <si>
    <t>Honorarium Input Data di Prodeskel</t>
  </si>
  <si>
    <t>Masker</t>
  </si>
  <si>
    <t>5.3.2.06.</t>
  </si>
  <si>
    <t>Pivanisasi menuju Br. Dinas Bungkil dan Br. Dinas Dlundungan</t>
  </si>
  <si>
    <t xml:space="preserve">5.2.4.03. </t>
  </si>
  <si>
    <t>Mobil angkut material</t>
  </si>
  <si>
    <t>5.3.7.02.</t>
  </si>
  <si>
    <t>Belanja Modal Irigasi/Embung/Drainase/dll-Upah Tenaga Kerja</t>
  </si>
  <si>
    <t>Pekerja pengerjaan reservoar</t>
  </si>
  <si>
    <t>Tukang pengerjaan reservoar</t>
  </si>
  <si>
    <t>Pekerja pemasangan pompa</t>
  </si>
  <si>
    <t>Pekerja pemasangan piva (pelempar air ke reservoar)</t>
  </si>
  <si>
    <t>Upah kerja ketua tim pengadaan barang dan jasa</t>
  </si>
  <si>
    <t>Upah kerja sekretaris tim pengadaan barang dan jasa</t>
  </si>
  <si>
    <t>Upah kerja anggota tim pengadaan barang dan jasa</t>
  </si>
  <si>
    <t>kl</t>
  </si>
  <si>
    <t>5.3.7.03.</t>
  </si>
  <si>
    <t>Belanja Modal Irigasi/Embung/Drainase/dll-Bahan Baku/Material</t>
  </si>
  <si>
    <t>Paku</t>
  </si>
  <si>
    <t>Kayu begisting</t>
  </si>
  <si>
    <t>pasir beton</t>
  </si>
  <si>
    <t>Kerikil pecah 3/5</t>
  </si>
  <si>
    <t>Kawat beton</t>
  </si>
  <si>
    <t>Kabel listrik</t>
  </si>
  <si>
    <t>Plywood t=9 mm</t>
  </si>
  <si>
    <t>Air kerja</t>
  </si>
  <si>
    <t>Pompa sumbersible 5.5 KW,H 120 m</t>
  </si>
  <si>
    <t>Pompa CR 22 KW&lt;H 100 M</t>
  </si>
  <si>
    <t>Lem piva</t>
  </si>
  <si>
    <t>Piva transmisi HDPE 6,3m S-8 SDR 17 PN 10 (pelempar ke reservoar)</t>
  </si>
  <si>
    <t>Straht coupler HDPE 63 mm (sambungan pelempar)</t>
  </si>
  <si>
    <t>Flenge spigot 2'</t>
  </si>
  <si>
    <t>klg</t>
  </si>
  <si>
    <t>5.2.1.01</t>
  </si>
  <si>
    <t>5.2.5.01</t>
  </si>
  <si>
    <t>Belanja Barang Konsumsi</t>
  </si>
  <si>
    <t xml:space="preserve">Kacang Ijo Bahan Bubur 80 Balita x 12 Bulan </t>
  </si>
  <si>
    <t xml:space="preserve">Injin Bahan Bubur 80 Balita x 12 Bln </t>
  </si>
  <si>
    <t xml:space="preserve">Beras Untuk Bubur 80 Balita x 6 Bulan </t>
  </si>
  <si>
    <t xml:space="preserve">susu Balita 400gr </t>
  </si>
  <si>
    <t>Gula Pasir</t>
  </si>
  <si>
    <t>Kelapa</t>
  </si>
  <si>
    <t>Plastik 1 kg</t>
  </si>
  <si>
    <t>Susu Ibu Hamil 400 gram</t>
  </si>
  <si>
    <t>Kg</t>
  </si>
  <si>
    <t>btr</t>
  </si>
  <si>
    <t>Ketua Tim Pengadaan Barang dan Jasa</t>
  </si>
  <si>
    <t>Sekretaris tim Pengadaan Barang dan Jasa</t>
  </si>
  <si>
    <t>Angota Tim Pengadaan Barang dan Jasa</t>
  </si>
  <si>
    <t>Upah Kerja Kader Posyandu</t>
  </si>
  <si>
    <t>5.2.5.91</t>
  </si>
  <si>
    <t>Belanja Pakaian Kerja Lapangan</t>
  </si>
  <si>
    <t>Pakaian Kader Posyandu</t>
  </si>
  <si>
    <t>5.2.7.99</t>
  </si>
  <si>
    <t>Belanja Barang Untuk Diserahkan Kpd Masyarakat Lainnya</t>
  </si>
  <si>
    <t>Beras Untuk Lansia 5 Kg x 123 Orang x 10 Bln</t>
  </si>
  <si>
    <t>5.3.4.02.</t>
  </si>
  <si>
    <t>Stop Map Teka</t>
  </si>
  <si>
    <t>Kertas Ijazah</t>
  </si>
  <si>
    <t>Pensil utk anak TK</t>
  </si>
  <si>
    <t>Spidol papan tulis</t>
  </si>
  <si>
    <t>Gunting anak</t>
  </si>
  <si>
    <t>Pensil warna/krayon</t>
  </si>
  <si>
    <t>Stampad</t>
  </si>
  <si>
    <t>Tinta Stampad</t>
  </si>
  <si>
    <t>Buku gambar</t>
  </si>
  <si>
    <t>Buku tulis anak</t>
  </si>
  <si>
    <t>Map</t>
  </si>
  <si>
    <t>Pulpen Guru</t>
  </si>
  <si>
    <t>Seragam putih biru untuk anak TK</t>
  </si>
  <si>
    <t>Dasi</t>
  </si>
  <si>
    <t xml:space="preserve">Topi </t>
  </si>
  <si>
    <t>Dukungan dan Sosialisasi Pelaksanaan Pilkades, Pemilihan Ka Kewilayahan &amp; BPD</t>
  </si>
  <si>
    <t>Cetak Surat Suara</t>
  </si>
  <si>
    <t>Nasi (150 org x 2 kali) Saat  Pelantikan</t>
  </si>
  <si>
    <t>Snack (150 org x 2 kali) Saat  Pelantikan</t>
  </si>
  <si>
    <t>Air Mineral Gelas saat Pelantikan</t>
  </si>
  <si>
    <t>Nasi (35 org x 2 kali) Bimtek KPPS</t>
  </si>
  <si>
    <t>Snack (35org x 2 kali) Bimtek KPPS</t>
  </si>
  <si>
    <t>Air Mineral Gelas Bimtek KPPS</t>
  </si>
  <si>
    <t>Nasi (35 org x 2 kali) saat Pemilihan</t>
  </si>
  <si>
    <t>Snack (35 org x 2 kali) saat Pemilihan</t>
  </si>
  <si>
    <t>Air Mineral Gelas saat Pemilihan</t>
  </si>
  <si>
    <t>Nasi (50 org x 1 kali) Debat Dialogis</t>
  </si>
  <si>
    <t>Snack (50 org x 1 kali)</t>
  </si>
  <si>
    <t xml:space="preserve">Air Mineral Gelas </t>
  </si>
  <si>
    <t>10</t>
  </si>
  <si>
    <t>11</t>
  </si>
  <si>
    <t>12</t>
  </si>
  <si>
    <t>Pelindung wajah</t>
  </si>
  <si>
    <t>Hand Sanitizer</t>
  </si>
  <si>
    <t>Sabun Cuci Tangan</t>
  </si>
  <si>
    <t>Tissu</t>
  </si>
  <si>
    <t>5.2.1.08</t>
  </si>
  <si>
    <t>Baliho Pilkades</t>
  </si>
  <si>
    <t>5.2.1.09</t>
  </si>
  <si>
    <t>Belanja Pakaian Dinas/Seragam/Atribut</t>
  </si>
  <si>
    <t>Belanja Baju Panitia Pemilihan Perbekel Terpilih</t>
  </si>
  <si>
    <t>Belanja Baju dan Celana Putih u/ Pelantikan Perbekel Terpilih</t>
  </si>
  <si>
    <t>Belanja Sepatu untuk Pelantikan Perbekel Terpilih</t>
  </si>
  <si>
    <t>Belanja Topi untuk Pelantikan Perbekel Terpilih</t>
  </si>
  <si>
    <t>Belanja Pin Perbekel Terpilih</t>
  </si>
  <si>
    <t>Name Tag Perbekel Terpilih</t>
  </si>
  <si>
    <t>Dasi untuk  Pelantikan Perbekel Terpilih</t>
  </si>
  <si>
    <t>Kaos kaki untuk Pelantikan Perbekel Terpilih</t>
  </si>
  <si>
    <t xml:space="preserve">Belanja Baju KPPS </t>
  </si>
  <si>
    <t>potong</t>
  </si>
  <si>
    <t>Belanja Jasa Honorarium KPPS</t>
  </si>
  <si>
    <t>Honor Ketua KPPS (3orgx2ob)</t>
  </si>
  <si>
    <t>Honor Sekretaris KPPS (3orgx2ob)</t>
  </si>
  <si>
    <t>Honor Anggota KPPS (5orgx3x2ob)</t>
  </si>
  <si>
    <t>Honor Anggota Linmas</t>
  </si>
  <si>
    <t>5.2.5.90</t>
  </si>
  <si>
    <t>Belanja penghargaan/Hadiah (kegiatan bersifat lomba/pertandingan)</t>
  </si>
  <si>
    <t>Kalung emas</t>
  </si>
  <si>
    <t>Cincin emas</t>
  </si>
  <si>
    <t>gram</t>
  </si>
  <si>
    <t>Lancarnya sosialisasi dan pilkel</t>
  </si>
  <si>
    <t>Belanja Modal Gedung, Bangunan, taman-Upah Tenaga Kerja</t>
  </si>
  <si>
    <t>Upah kerja Ketua Tim Pengadaan Barang dan jasa</t>
  </si>
  <si>
    <t>Upah kerja sekretaris Ketua Tim Pengadaan Barang dan jasa</t>
  </si>
  <si>
    <t xml:space="preserve">Upah kerja anggota Ketua Tim Pengadaan Barang dan jasa </t>
  </si>
  <si>
    <t>5.3.4.03.</t>
  </si>
  <si>
    <t>glng</t>
  </si>
  <si>
    <t>Pemeliharaan Fasilitas Pengelolaan Sampah Desa (Penampungan, Bank Sampah dll)</t>
  </si>
  <si>
    <t>Honorarium Input Data di Epedeskel</t>
  </si>
  <si>
    <t>Juli s/d Des</t>
  </si>
  <si>
    <t>4.5</t>
  </si>
  <si>
    <t>Sekartaji, 28 September 2020</t>
  </si>
  <si>
    <t>Sekartaji,  28 September  2020</t>
  </si>
  <si>
    <t>4 hari</t>
  </si>
  <si>
    <t>10 hari</t>
  </si>
  <si>
    <t>80 orang</t>
  </si>
  <si>
    <t>2 bln</t>
  </si>
  <si>
    <t>3.3</t>
  </si>
  <si>
    <t>Dsn. Sekartaji</t>
  </si>
  <si>
    <t>Maret</t>
  </si>
  <si>
    <t>Juli</t>
  </si>
  <si>
    <t>Mei s/d Agu</t>
  </si>
  <si>
    <t>40 orang</t>
  </si>
  <si>
    <t>meningkatkan kapasitas PKK</t>
  </si>
  <si>
    <t>Okt</t>
  </si>
  <si>
    <t>JUMLAH SUB V</t>
  </si>
  <si>
    <t>Desa Sekartaji, 28 September 2020</t>
  </si>
  <si>
    <t>Sekartaji ,  28 September 2020</t>
  </si>
  <si>
    <t>Upah Kerja Kader Desa Siaga 2 orang</t>
  </si>
  <si>
    <t>Besi ꬾ 13 (ulir)</t>
  </si>
  <si>
    <t>Besi ꬾ 8</t>
  </si>
  <si>
    <t>Piva distribusi PVC ꬾ 2'(S-12.5 SJC) SNI 060084-2002</t>
  </si>
  <si>
    <t>Gate Valve Giv ꬾ 2'</t>
  </si>
  <si>
    <t>Pembangunan /Rehabilitasi /Peningkatan/Pengerasan Jalan Lingkungan Pemukiman Dsn Sekartaji</t>
  </si>
  <si>
    <t>Pembangunan /Rehabilitasi /Peningkatan/Pengerasan Jalan Menuju Pura Dalem dan tempat parkir Pantai Nyanyad</t>
  </si>
  <si>
    <t>Pembangunan /Rehabilitasi /Peningkatan/Pengerasan Jalan Lingkungan Pemukiman Dsn Ramuan</t>
  </si>
  <si>
    <t>Dsn.Sedehing</t>
  </si>
  <si>
    <t>memperlancar arus transportasi jalan</t>
  </si>
  <si>
    <t>5 bln</t>
  </si>
  <si>
    <t>perbatasan dg Desa Tetangga</t>
  </si>
  <si>
    <t>Dsn. Bungkil</t>
  </si>
  <si>
    <t>20 lbr</t>
  </si>
  <si>
    <t>10 bln</t>
  </si>
  <si>
    <t>Juli s/d Nop</t>
  </si>
  <si>
    <t>ADD,PBK</t>
  </si>
  <si>
    <t>Hand Sanitizer isi 500 ml</t>
  </si>
  <si>
    <t>BHPD</t>
  </si>
  <si>
    <t>BHR</t>
  </si>
  <si>
    <t>baru 2 september 2020</t>
  </si>
  <si>
    <t>RENCANA ANGGARAN BIAYA KEGIATAN PENYELENGGARAAN PEMERINTAHAN DESA</t>
  </si>
  <si>
    <t>RENCANA ANGGARAN BIAYA KEGIATAN PEMBANGUNAN DESA</t>
  </si>
  <si>
    <t>RENCANA ANGGARAN BIAYA BIDANG PEMBINAAN KEMASYARAKATAN</t>
  </si>
  <si>
    <t>RENCANA ANGGARAN BIAYA KEGIATAN BIDANG PEMBERDAYAAN MASYARAKAT</t>
  </si>
  <si>
    <t>RENCANA ANGGARAN BIAYA BIDANG PENAGGULANGAN BENDCANA, DARURAT DAN MENDESAK DESA</t>
  </si>
  <si>
    <t>RANCANGAN RENCANA KERJA PEMERINTAH DESA (RKP DESA)</t>
  </si>
  <si>
    <t>Sub Bidang Pertanian dan Peternakan</t>
  </si>
  <si>
    <t>Pelatihan/Bintek/Pengenalan tentang Pertanian/Peternakan</t>
  </si>
  <si>
    <t>Sub Bidang Dukungan Penanaman Modal</t>
  </si>
  <si>
    <t>Peningkatan Produksi Tanaman Pangan (alat/produksi/pengelolaan/penggilingan)</t>
  </si>
  <si>
    <t>Lain-lain Kegiatan Sub Bidang Dukungan Penanaman Modal</t>
  </si>
  <si>
    <t>Upah Kerja Tukang Semprot dampak Covid-19</t>
  </si>
  <si>
    <t>Pengasuhan Bersama atau Bina Keluarga Balita (BKB)</t>
  </si>
  <si>
    <t>Penyelenggaraan Bina Keluarga Lansia (BKL)</t>
  </si>
  <si>
    <t>Dukungan Pendidikan bagi Siswa Miskin/Berprestasi</t>
  </si>
  <si>
    <t>Dukungan Pelaksanaan Program Pembangunan/Rehab Rumah Tidak Layak Huni GAKIN</t>
  </si>
  <si>
    <t>Alat Timbangan</t>
  </si>
  <si>
    <t>Kampil</t>
  </si>
  <si>
    <t>Nasi dalam rangka rapat persiapan pengelolaan sampah</t>
  </si>
  <si>
    <t>Air mineral gelas rapat persiapan</t>
  </si>
  <si>
    <t>Nasi dalam rangka Sosialisasi</t>
  </si>
  <si>
    <t>Air Mineral gelas rangka Sosialisasi</t>
  </si>
  <si>
    <t>Nasi Pembentukan Panitia Pengelolaan Sampah</t>
  </si>
  <si>
    <t>Air Mineral Gelas Pembentukan Panitia P. Sampah</t>
  </si>
  <si>
    <t>Nasi Pelatihan Pet. Pengelola Sampah</t>
  </si>
  <si>
    <t>Air mineral gelas pelatihan</t>
  </si>
  <si>
    <t>Belanja upah pelatih</t>
  </si>
  <si>
    <t>Terlaksananya Pengelolaan Sampah</t>
  </si>
  <si>
    <t>per 10 Desember 2020</t>
  </si>
  <si>
    <t xml:space="preserve">Upah Tukang </t>
  </si>
  <si>
    <t>Upah buruh laki-laki</t>
  </si>
  <si>
    <t>Upah buruh perempuan</t>
  </si>
  <si>
    <t>Kelanjutan Pembangunan/Rehabilitasi/Peningkatan Balai Desa/Balai Kemasyarakatan</t>
  </si>
  <si>
    <t>Candi batu hitam tinggi 3,80 m</t>
  </si>
  <si>
    <t>Padurakse batu hitam</t>
  </si>
  <si>
    <t>Pagar besi (teralis) 7 unit panjang 3m x tinggi 2m</t>
  </si>
  <si>
    <t>Batu gunung</t>
  </si>
  <si>
    <t>Tanah urug</t>
  </si>
  <si>
    <t>Pasir</t>
  </si>
  <si>
    <t>Besi 8mm</t>
  </si>
  <si>
    <t>Air</t>
  </si>
  <si>
    <t>Pintu besi untuk candi lebar 2m x tinggi 2m</t>
  </si>
  <si>
    <t>Padmasane batu hitam</t>
  </si>
  <si>
    <t>lonjor</t>
  </si>
  <si>
    <t>ADD,PBH,DLL</t>
  </si>
  <si>
    <t>PAD,BHP</t>
  </si>
  <si>
    <t>DDS,ADD,BHP</t>
  </si>
  <si>
    <t>Bantuan BLT bulan pertama 40 orang x Rp. 300.000</t>
  </si>
  <si>
    <t>Bantuan BLT bulan kedua 40 orang x Rp. 300.000</t>
  </si>
  <si>
    <t>Bantuan BLT bulan ketiga 40 orang x Rp. 300.000</t>
  </si>
  <si>
    <t>Bantuan BLT bulan keempat 40 orang x Rp. 300.000</t>
  </si>
  <si>
    <t>Bantuan BLT bulan kelima 40 orang x Rp. 300.000</t>
  </si>
  <si>
    <t>Bantuan BLT bulan keenam 40 orang x Rp. 300.000</t>
  </si>
  <si>
    <t>Bantuan BLT bulan ketujuh 40 orang x Rp. 300.000</t>
  </si>
  <si>
    <t>Bantuan BLT bulan kedelapan 40 orang x Rp. 300.000</t>
  </si>
  <si>
    <t>Bantuan BLT bulan kesembilan 40 orang x Rp. 300.000</t>
  </si>
  <si>
    <t>Bantuan BLT bulan kesepuluh 40 orang x Rp. 300.000</t>
  </si>
  <si>
    <t>Bantuan BLT bulan kesebelas 40 orang x Rp. 300.000</t>
  </si>
  <si>
    <t>Bantuan BLT bulan keduabelas 40 orang x Rp. 300.000</t>
  </si>
  <si>
    <t>46.680.914,00</t>
  </si>
  <si>
    <t>Pembangunan/Rehabilitasi/Peningkatan Sarana dan Prasarana Kepemudaan dan Olahraga Milik Desa</t>
  </si>
  <si>
    <t>Terbangunnya Lapangan Voly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</si>
</sst>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(* #,##0.00_);_(* \(#,##0.00\);_(* &quot;-&quot;_);_(@_)"/>
    <numFmt numFmtId="165" formatCode="0.0"/>
    <numFmt numFmtId="166" formatCode="_(* #,##0_);_(* \(#,##0\);_(* &quot;-&quot;??_);_(@_)"/>
  </numFmts>
  <fonts count="5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9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b/>
      <i/>
      <sz val="9"/>
      <color theme="1"/>
      <name val="Arial"/>
      <family val="2"/>
    </font>
    <font>
      <b/>
      <i/>
      <sz val="9"/>
      <name val="Arial"/>
      <family val="2"/>
    </font>
    <font>
      <b/>
      <i/>
      <sz val="11"/>
      <color theme="1"/>
      <name val="Arial"/>
      <family val="2"/>
    </font>
    <font>
      <b/>
      <i/>
      <sz val="11"/>
      <name val="Arial"/>
      <family val="2"/>
    </font>
    <font>
      <i/>
      <sz val="9"/>
      <name val="Arial"/>
      <family val="2"/>
    </font>
    <font>
      <b/>
      <i/>
      <sz val="11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mbria"/>
      <family val="1"/>
      <scheme val="major"/>
    </font>
    <font>
      <sz val="9"/>
      <color theme="1"/>
      <name val="Cambria"/>
      <family val="1"/>
      <scheme val="major"/>
    </font>
    <font>
      <sz val="9"/>
      <name val="Cambria"/>
      <family val="1"/>
      <scheme val="major"/>
    </font>
    <font>
      <sz val="8"/>
      <name val="Cambria"/>
      <family val="1"/>
      <scheme val="major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1"/>
      <name val="Cambria"/>
      <family val="1"/>
      <scheme val="major"/>
    </font>
    <font>
      <b/>
      <sz val="1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  <font>
      <b/>
      <sz val="10"/>
      <name val="Cambria"/>
      <family val="1"/>
      <scheme val="major"/>
    </font>
    <font>
      <i/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i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i/>
      <sz val="10"/>
      <color theme="1"/>
      <name val="Arial"/>
      <family val="2"/>
    </font>
    <font>
      <sz val="10"/>
      <color rgb="FFFF0000"/>
      <name val="Arial"/>
      <family val="2"/>
    </font>
    <font>
      <i/>
      <sz val="10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</cellStyleXfs>
  <cellXfs count="1134">
    <xf numFmtId="0" fontId="0" fillId="0" borderId="0" xfId="0"/>
    <xf numFmtId="0" fontId="4" fillId="0" borderId="0" xfId="0" applyFont="1"/>
    <xf numFmtId="0" fontId="8" fillId="0" borderId="0" xfId="0" applyFont="1"/>
    <xf numFmtId="41" fontId="8" fillId="0" borderId="0" xfId="1" applyFont="1"/>
    <xf numFmtId="0" fontId="6" fillId="0" borderId="0" xfId="0" applyFont="1"/>
    <xf numFmtId="41" fontId="10" fillId="0" borderId="0" xfId="1" applyFont="1"/>
    <xf numFmtId="0" fontId="11" fillId="0" borderId="0" xfId="0" applyFont="1"/>
    <xf numFmtId="41" fontId="8" fillId="0" borderId="0" xfId="1" applyFont="1" applyAlignment="1">
      <alignment horizontal="left"/>
    </xf>
    <xf numFmtId="41" fontId="8" fillId="0" borderId="0" xfId="1" applyFont="1" applyAlignment="1">
      <alignment horizontal="left" wrapText="1"/>
    </xf>
    <xf numFmtId="49" fontId="5" fillId="2" borderId="3" xfId="0" applyNumberFormat="1" applyFont="1" applyFill="1" applyBorder="1" applyAlignment="1"/>
    <xf numFmtId="0" fontId="3" fillId="2" borderId="3" xfId="1" quotePrefix="1" applyNumberFormat="1" applyFont="1" applyFill="1" applyBorder="1" applyAlignment="1">
      <alignment horizontal="left"/>
    </xf>
    <xf numFmtId="164" fontId="3" fillId="2" borderId="3" xfId="1" applyNumberFormat="1" applyFont="1" applyFill="1" applyBorder="1" applyAlignment="1">
      <alignment horizontal="left"/>
    </xf>
    <xf numFmtId="164" fontId="5" fillId="2" borderId="3" xfId="1" applyNumberFormat="1" applyFont="1" applyFill="1" applyBorder="1"/>
    <xf numFmtId="0" fontId="9" fillId="2" borderId="3" xfId="0" applyFont="1" applyFill="1" applyBorder="1" applyAlignment="1">
      <alignment horizontal="left"/>
    </xf>
    <xf numFmtId="49" fontId="5" fillId="2" borderId="3" xfId="1" applyNumberFormat="1" applyFont="1" applyFill="1" applyBorder="1" applyAlignment="1"/>
    <xf numFmtId="43" fontId="3" fillId="2" borderId="3" xfId="0" applyNumberFormat="1" applyFont="1" applyFill="1" applyBorder="1" applyAlignment="1">
      <alignment horizontal="left" wrapText="1"/>
    </xf>
    <xf numFmtId="0" fontId="3" fillId="2" borderId="0" xfId="0" applyFont="1" applyFill="1" applyBorder="1" applyAlignment="1"/>
    <xf numFmtId="0" fontId="3" fillId="2" borderId="0" xfId="0" applyFont="1" applyFill="1" applyBorder="1" applyAlignment="1">
      <alignment horizontal="left"/>
    </xf>
    <xf numFmtId="0" fontId="5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 wrapText="1"/>
    </xf>
    <xf numFmtId="49" fontId="5" fillId="2" borderId="3" xfId="0" applyNumberFormat="1" applyFont="1" applyFill="1" applyBorder="1" applyAlignment="1">
      <alignment vertical="center"/>
    </xf>
    <xf numFmtId="49" fontId="3" fillId="2" borderId="3" xfId="1" applyNumberFormat="1" applyFont="1" applyFill="1" applyBorder="1" applyAlignment="1">
      <alignment horizontal="left" vertical="center" wrapText="1"/>
    </xf>
    <xf numFmtId="164" fontId="5" fillId="2" borderId="3" xfId="1" applyNumberFormat="1" applyFont="1" applyFill="1" applyBorder="1" applyAlignment="1">
      <alignment horizontal="right" vertical="center"/>
    </xf>
    <xf numFmtId="49" fontId="3" fillId="2" borderId="3" xfId="1" applyNumberFormat="1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left"/>
    </xf>
    <xf numFmtId="43" fontId="3" fillId="2" borderId="0" xfId="0" applyNumberFormat="1" applyFont="1" applyFill="1" applyBorder="1" applyAlignment="1"/>
    <xf numFmtId="0" fontId="3" fillId="2" borderId="3" xfId="0" applyFont="1" applyFill="1" applyBorder="1" applyAlignment="1"/>
    <xf numFmtId="0" fontId="5" fillId="2" borderId="0" xfId="0" applyFont="1" applyFill="1"/>
    <xf numFmtId="0" fontId="7" fillId="2" borderId="3" xfId="0" applyFont="1" applyFill="1" applyBorder="1"/>
    <xf numFmtId="0" fontId="5" fillId="2" borderId="3" xfId="0" applyNumberFormat="1" applyFont="1" applyFill="1" applyBorder="1" applyAlignment="1">
      <alignment vertical="center"/>
    </xf>
    <xf numFmtId="164" fontId="5" fillId="2" borderId="0" xfId="0" applyNumberFormat="1" applyFont="1" applyFill="1"/>
    <xf numFmtId="43" fontId="5" fillId="2" borderId="0" xfId="0" applyNumberFormat="1" applyFont="1" applyFill="1"/>
    <xf numFmtId="41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vertical="center"/>
    </xf>
    <xf numFmtId="41" fontId="7" fillId="2" borderId="3" xfId="1" applyFont="1" applyFill="1" applyBorder="1"/>
    <xf numFmtId="164" fontId="9" fillId="2" borderId="3" xfId="1" applyNumberFormat="1" applyFont="1" applyFill="1" applyBorder="1" applyAlignment="1">
      <alignment horizontal="left"/>
    </xf>
    <xf numFmtId="0" fontId="4" fillId="2" borderId="0" xfId="0" applyFont="1" applyFill="1"/>
    <xf numFmtId="4" fontId="5" fillId="2" borderId="0" xfId="0" applyNumberFormat="1" applyFont="1" applyFill="1"/>
    <xf numFmtId="0" fontId="3" fillId="2" borderId="3" xfId="0" applyFont="1" applyFill="1" applyBorder="1"/>
    <xf numFmtId="0" fontId="9" fillId="2" borderId="3" xfId="0" applyFont="1" applyFill="1" applyBorder="1" applyAlignment="1"/>
    <xf numFmtId="49" fontId="9" fillId="2" borderId="3" xfId="1" applyNumberFormat="1" applyFont="1" applyFill="1" applyBorder="1" applyAlignment="1"/>
    <xf numFmtId="0" fontId="11" fillId="2" borderId="0" xfId="0" applyFont="1" applyFill="1"/>
    <xf numFmtId="164" fontId="3" fillId="2" borderId="0" xfId="1" applyNumberFormat="1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49" fontId="7" fillId="2" borderId="3" xfId="1" applyNumberFormat="1" applyFont="1" applyFill="1" applyBorder="1" applyAlignment="1"/>
    <xf numFmtId="0" fontId="3" fillId="2" borderId="3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vertical="center" wrapText="1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right" vertical="center"/>
    </xf>
    <xf numFmtId="0" fontId="9" fillId="2" borderId="3" xfId="0" applyFont="1" applyFill="1" applyBorder="1" applyAlignment="1">
      <alignment vertical="center"/>
    </xf>
    <xf numFmtId="164" fontId="3" fillId="2" borderId="3" xfId="1" applyNumberFormat="1" applyFont="1" applyFill="1" applyBorder="1" applyAlignment="1">
      <alignment horizontal="right"/>
    </xf>
    <xf numFmtId="43" fontId="3" fillId="2" borderId="3" xfId="0" applyNumberFormat="1" applyFont="1" applyFill="1" applyBorder="1" applyAlignment="1">
      <alignment horizontal="left"/>
    </xf>
    <xf numFmtId="4" fontId="9" fillId="2" borderId="3" xfId="0" applyNumberFormat="1" applyFont="1" applyFill="1" applyBorder="1"/>
    <xf numFmtId="164" fontId="3" fillId="2" borderId="3" xfId="0" applyNumberFormat="1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left" vertical="center"/>
    </xf>
    <xf numFmtId="49" fontId="9" fillId="2" borderId="3" xfId="1" applyNumberFormat="1" applyFont="1" applyFill="1" applyBorder="1" applyAlignment="1">
      <alignment horizontal="left" vertical="center"/>
    </xf>
    <xf numFmtId="164" fontId="7" fillId="2" borderId="3" xfId="0" applyNumberFormat="1" applyFont="1" applyFill="1" applyBorder="1" applyAlignment="1">
      <alignment horizontal="right" vertical="center"/>
    </xf>
    <xf numFmtId="164" fontId="9" fillId="2" borderId="3" xfId="0" applyNumberFormat="1" applyFont="1" applyFill="1" applyBorder="1" applyAlignment="1">
      <alignment horizontal="right" vertical="center" wrapText="1"/>
    </xf>
    <xf numFmtId="0" fontId="9" fillId="2" borderId="0" xfId="0" applyFont="1" applyFill="1" applyBorder="1" applyAlignment="1">
      <alignment horizontal="left" vertical="center"/>
    </xf>
    <xf numFmtId="49" fontId="9" fillId="2" borderId="0" xfId="1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/>
    </xf>
    <xf numFmtId="0" fontId="7" fillId="2" borderId="0" xfId="0" applyFont="1" applyFill="1" applyBorder="1"/>
    <xf numFmtId="43" fontId="7" fillId="2" borderId="0" xfId="0" applyNumberFormat="1" applyFont="1" applyFill="1" applyBorder="1" applyAlignment="1"/>
    <xf numFmtId="43" fontId="9" fillId="2" borderId="0" xfId="0" applyNumberFormat="1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/>
    </xf>
    <xf numFmtId="49" fontId="3" fillId="2" borderId="0" xfId="1" applyNumberFormat="1" applyFont="1" applyFill="1" applyBorder="1" applyAlignment="1">
      <alignment horizontal="left"/>
    </xf>
    <xf numFmtId="49" fontId="3" fillId="2" borderId="0" xfId="1" applyNumberFormat="1" applyFont="1" applyFill="1" applyBorder="1" applyAlignment="1"/>
    <xf numFmtId="164" fontId="3" fillId="2" borderId="0" xfId="1" applyNumberFormat="1" applyFont="1" applyFill="1" applyBorder="1" applyAlignment="1">
      <alignment horizontal="center"/>
    </xf>
    <xf numFmtId="49" fontId="5" fillId="2" borderId="0" xfId="1" applyNumberFormat="1" applyFont="1" applyFill="1" applyBorder="1" applyAlignment="1"/>
    <xf numFmtId="49" fontId="5" fillId="2" borderId="0" xfId="0" applyNumberFormat="1" applyFont="1" applyFill="1" applyBorder="1" applyAlignment="1"/>
    <xf numFmtId="0" fontId="5" fillId="2" borderId="0" xfId="0" applyFont="1" applyFill="1" applyBorder="1" applyAlignment="1">
      <alignment horizontal="left"/>
    </xf>
    <xf numFmtId="0" fontId="7" fillId="2" borderId="3" xfId="0" applyFont="1" applyFill="1" applyBorder="1" applyAlignment="1">
      <alignment vertical="center"/>
    </xf>
    <xf numFmtId="49" fontId="9" fillId="2" borderId="3" xfId="0" applyNumberFormat="1" applyFont="1" applyFill="1" applyBorder="1" applyAlignment="1">
      <alignment horizontal="left" vertical="center"/>
    </xf>
    <xf numFmtId="0" fontId="3" fillId="2" borderId="3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left" vertical="center" wrapText="1"/>
    </xf>
    <xf numFmtId="41" fontId="9" fillId="2" borderId="3" xfId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/>
    </xf>
    <xf numFmtId="49" fontId="9" fillId="2" borderId="3" xfId="1" applyNumberFormat="1" applyFont="1" applyFill="1" applyBorder="1" applyAlignment="1">
      <alignment horizontal="left"/>
    </xf>
    <xf numFmtId="0" fontId="5" fillId="2" borderId="2" xfId="0" applyFont="1" applyFill="1" applyBorder="1" applyAlignment="1">
      <alignment vertical="center"/>
    </xf>
    <xf numFmtId="0" fontId="3" fillId="2" borderId="3" xfId="1" applyNumberFormat="1" applyFont="1" applyFill="1" applyBorder="1" applyAlignment="1"/>
    <xf numFmtId="0" fontId="14" fillId="2" borderId="0" xfId="0" applyFont="1" applyFill="1"/>
    <xf numFmtId="0" fontId="4" fillId="2" borderId="3" xfId="0" applyFont="1" applyFill="1" applyBorder="1"/>
    <xf numFmtId="0" fontId="3" fillId="2" borderId="3" xfId="0" quotePrefix="1" applyFont="1" applyFill="1" applyBorder="1" applyAlignment="1">
      <alignment horizontal="left" vertical="center"/>
    </xf>
    <xf numFmtId="164" fontId="7" fillId="2" borderId="3" xfId="0" applyNumberFormat="1" applyFont="1" applyFill="1" applyBorder="1"/>
    <xf numFmtId="0" fontId="5" fillId="2" borderId="0" xfId="0" applyFont="1" applyFill="1" applyAlignment="1"/>
    <xf numFmtId="0" fontId="3" fillId="2" borderId="3" xfId="1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wrapText="1"/>
    </xf>
    <xf numFmtId="0" fontId="5" fillId="2" borderId="3" xfId="0" applyNumberFormat="1" applyFont="1" applyFill="1" applyBorder="1" applyAlignment="1">
      <alignment horizontal="left" vertical="center"/>
    </xf>
    <xf numFmtId="41" fontId="3" fillId="2" borderId="3" xfId="1" applyFont="1" applyFill="1" applyBorder="1"/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41" fontId="5" fillId="2" borderId="3" xfId="1" applyFont="1" applyFill="1" applyBorder="1"/>
    <xf numFmtId="0" fontId="5" fillId="2" borderId="3" xfId="0" applyFont="1" applyFill="1" applyBorder="1" applyAlignment="1">
      <alignment horizontal="left"/>
    </xf>
    <xf numFmtId="0" fontId="3" fillId="2" borderId="3" xfId="1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vertical="center"/>
    </xf>
    <xf numFmtId="0" fontId="5" fillId="2" borderId="3" xfId="0" applyNumberFormat="1" applyFont="1" applyFill="1" applyBorder="1" applyAlignment="1">
      <alignment horizontal="center" vertical="center"/>
    </xf>
    <xf numFmtId="164" fontId="16" fillId="2" borderId="3" xfId="1" applyNumberFormat="1" applyFont="1" applyFill="1" applyBorder="1"/>
    <xf numFmtId="0" fontId="17" fillId="2" borderId="3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/>
    </xf>
    <xf numFmtId="41" fontId="17" fillId="2" borderId="3" xfId="1" applyFont="1" applyFill="1" applyBorder="1"/>
    <xf numFmtId="0" fontId="16" fillId="2" borderId="3" xfId="0" applyFont="1" applyFill="1" applyBorder="1"/>
    <xf numFmtId="0" fontId="16" fillId="2" borderId="3" xfId="0" applyFont="1" applyFill="1" applyBorder="1" applyAlignment="1">
      <alignment vertical="center"/>
    </xf>
    <xf numFmtId="0" fontId="16" fillId="2" borderId="0" xfId="0" applyFont="1" applyFill="1"/>
    <xf numFmtId="0" fontId="17" fillId="2" borderId="3" xfId="1" applyNumberFormat="1" applyFont="1" applyFill="1" applyBorder="1" applyAlignment="1">
      <alignment horizontal="left" vertical="center"/>
    </xf>
    <xf numFmtId="49" fontId="17" fillId="2" borderId="3" xfId="1" quotePrefix="1" applyNumberFormat="1" applyFont="1" applyFill="1" applyBorder="1" applyAlignment="1">
      <alignment horizontal="left"/>
    </xf>
    <xf numFmtId="49" fontId="17" fillId="2" borderId="3" xfId="1" applyNumberFormat="1" applyFont="1" applyFill="1" applyBorder="1" applyAlignment="1">
      <alignment horizontal="left"/>
    </xf>
    <xf numFmtId="0" fontId="17" fillId="2" borderId="3" xfId="0" applyFont="1" applyFill="1" applyBorder="1"/>
    <xf numFmtId="0" fontId="3" fillId="2" borderId="3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 vertical="center"/>
    </xf>
    <xf numFmtId="164" fontId="3" fillId="2" borderId="3" xfId="1" applyNumberFormat="1" applyFont="1" applyFill="1" applyBorder="1"/>
    <xf numFmtId="49" fontId="3" fillId="2" borderId="3" xfId="1" quotePrefix="1" applyNumberFormat="1" applyFont="1" applyFill="1" applyBorder="1" applyAlignment="1">
      <alignment horizontal="left"/>
    </xf>
    <xf numFmtId="41" fontId="16" fillId="2" borderId="3" xfId="1" applyFont="1" applyFill="1" applyBorder="1"/>
    <xf numFmtId="49" fontId="16" fillId="2" borderId="3" xfId="1" applyNumberFormat="1" applyFont="1" applyFill="1" applyBorder="1" applyAlignment="1"/>
    <xf numFmtId="164" fontId="16" fillId="2" borderId="3" xfId="1" applyNumberFormat="1" applyFont="1" applyFill="1" applyBorder="1" applyAlignment="1">
      <alignment horizontal="right" vertical="center"/>
    </xf>
    <xf numFmtId="49" fontId="3" fillId="2" borderId="3" xfId="1" applyNumberFormat="1" applyFont="1" applyFill="1" applyBorder="1" applyAlignment="1"/>
    <xf numFmtId="0" fontId="16" fillId="2" borderId="3" xfId="0" applyFont="1" applyFill="1" applyBorder="1" applyAlignment="1">
      <alignment horizontal="left"/>
    </xf>
    <xf numFmtId="0" fontId="17" fillId="2" borderId="3" xfId="1" applyNumberFormat="1" applyFont="1" applyFill="1" applyBorder="1" applyAlignment="1">
      <alignment horizontal="left"/>
    </xf>
    <xf numFmtId="49" fontId="17" fillId="2" borderId="3" xfId="1" applyNumberFormat="1" applyFont="1" applyFill="1" applyBorder="1" applyAlignment="1">
      <alignment horizontal="left" vertical="center"/>
    </xf>
    <xf numFmtId="0" fontId="17" fillId="2" borderId="3" xfId="1" quotePrefix="1" applyNumberFormat="1" applyFont="1" applyFill="1" applyBorder="1" applyAlignment="1">
      <alignment horizontal="left"/>
    </xf>
    <xf numFmtId="164" fontId="17" fillId="2" borderId="3" xfId="1" applyNumberFormat="1" applyFont="1" applyFill="1" applyBorder="1"/>
    <xf numFmtId="0" fontId="17" fillId="2" borderId="3" xfId="1" applyNumberFormat="1" applyFont="1" applyFill="1" applyBorder="1" applyAlignment="1"/>
    <xf numFmtId="43" fontId="3" fillId="2" borderId="3" xfId="1" applyNumberFormat="1" applyFont="1" applyFill="1" applyBorder="1" applyAlignment="1">
      <alignment horizontal="left"/>
    </xf>
    <xf numFmtId="164" fontId="5" fillId="2" borderId="3" xfId="1" applyNumberFormat="1" applyFont="1" applyFill="1" applyBorder="1" applyAlignment="1">
      <alignment horizontal="right" wrapText="1"/>
    </xf>
    <xf numFmtId="0" fontId="7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vertical="center"/>
    </xf>
    <xf numFmtId="164" fontId="7" fillId="2" borderId="3" xfId="0" applyNumberFormat="1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49" fontId="17" fillId="2" borderId="3" xfId="1" applyNumberFormat="1" applyFont="1" applyFill="1" applyBorder="1" applyAlignment="1">
      <alignment horizontal="left" vertical="center" wrapText="1"/>
    </xf>
    <xf numFmtId="41" fontId="17" fillId="2" borderId="3" xfId="1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vertical="center"/>
    </xf>
    <xf numFmtId="49" fontId="5" fillId="2" borderId="5" xfId="0" applyNumberFormat="1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49" fontId="3" fillId="2" borderId="2" xfId="1" applyNumberFormat="1" applyFont="1" applyFill="1" applyBorder="1" applyAlignment="1">
      <alignment horizontal="left" vertical="center" wrapText="1"/>
    </xf>
    <xf numFmtId="0" fontId="3" fillId="2" borderId="2" xfId="1" applyNumberFormat="1" applyFont="1" applyFill="1" applyBorder="1" applyAlignment="1">
      <alignment horizontal="left" vertical="center"/>
    </xf>
    <xf numFmtId="0" fontId="16" fillId="2" borderId="4" xfId="0" applyFont="1" applyFill="1" applyBorder="1" applyAlignment="1"/>
    <xf numFmtId="0" fontId="16" fillId="2" borderId="2" xfId="0" applyFont="1" applyFill="1" applyBorder="1" applyAlignment="1"/>
    <xf numFmtId="0" fontId="17" fillId="2" borderId="4" xfId="0" applyFont="1" applyFill="1" applyBorder="1" applyAlignment="1"/>
    <xf numFmtId="0" fontId="17" fillId="2" borderId="2" xfId="0" applyFont="1" applyFill="1" applyBorder="1" applyAlignment="1"/>
    <xf numFmtId="0" fontId="16" fillId="2" borderId="3" xfId="0" applyFont="1" applyFill="1" applyBorder="1" applyAlignment="1">
      <alignment vertical="center" wrapText="1"/>
    </xf>
    <xf numFmtId="43" fontId="5" fillId="2" borderId="3" xfId="0" applyNumberFormat="1" applyFont="1" applyFill="1" applyBorder="1" applyAlignment="1">
      <alignment horizontal="right" wrapText="1"/>
    </xf>
    <xf numFmtId="0" fontId="5" fillId="2" borderId="3" xfId="0" applyFont="1" applyFill="1" applyBorder="1" applyAlignment="1">
      <alignment wrapText="1"/>
    </xf>
    <xf numFmtId="41" fontId="7" fillId="2" borderId="3" xfId="1" applyFont="1" applyFill="1" applyBorder="1" applyAlignment="1">
      <alignment wrapText="1"/>
    </xf>
    <xf numFmtId="41" fontId="5" fillId="2" borderId="3" xfId="1" applyFont="1" applyFill="1" applyBorder="1" applyAlignment="1">
      <alignment wrapText="1"/>
    </xf>
    <xf numFmtId="0" fontId="3" fillId="2" borderId="3" xfId="0" applyFont="1" applyFill="1" applyBorder="1" applyAlignment="1">
      <alignment horizontal="right" vertical="center" wrapText="1"/>
    </xf>
    <xf numFmtId="43" fontId="5" fillId="2" borderId="3" xfId="0" applyNumberFormat="1" applyFont="1" applyFill="1" applyBorder="1" applyAlignment="1">
      <alignment horizontal="center" wrapText="1"/>
    </xf>
    <xf numFmtId="164" fontId="3" fillId="2" borderId="3" xfId="1" applyNumberFormat="1" applyFont="1" applyFill="1" applyBorder="1" applyAlignment="1">
      <alignment horizontal="right" wrapText="1"/>
    </xf>
    <xf numFmtId="164" fontId="5" fillId="2" borderId="3" xfId="1" applyNumberFormat="1" applyFont="1" applyFill="1" applyBorder="1" applyAlignment="1"/>
    <xf numFmtId="41" fontId="5" fillId="2" borderId="3" xfId="1" applyFont="1" applyFill="1" applyBorder="1" applyAlignment="1"/>
    <xf numFmtId="0" fontId="20" fillId="2" borderId="3" xfId="0" applyFont="1" applyFill="1" applyBorder="1" applyAlignment="1">
      <alignment horizontal="center" vertical="center"/>
    </xf>
    <xf numFmtId="49" fontId="20" fillId="2" borderId="3" xfId="1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vertical="center"/>
    </xf>
    <xf numFmtId="49" fontId="3" fillId="2" borderId="2" xfId="0" applyNumberFormat="1" applyFont="1" applyFill="1" applyBorder="1" applyAlignment="1">
      <alignment vertical="center"/>
    </xf>
    <xf numFmtId="0" fontId="3" fillId="2" borderId="1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vertical="center"/>
    </xf>
    <xf numFmtId="0" fontId="24" fillId="2" borderId="1" xfId="0" applyFont="1" applyFill="1" applyBorder="1" applyAlignment="1">
      <alignment horizontal="center" vertical="center"/>
    </xf>
    <xf numFmtId="0" fontId="5" fillId="2" borderId="3" xfId="0" applyFont="1" applyFill="1" applyBorder="1"/>
    <xf numFmtId="0" fontId="26" fillId="2" borderId="3" xfId="0" applyFont="1" applyFill="1" applyBorder="1" applyAlignment="1">
      <alignment horizontal="center" vertical="center"/>
    </xf>
    <xf numFmtId="4" fontId="27" fillId="2" borderId="3" xfId="0" applyNumberFormat="1" applyFont="1" applyFill="1" applyBorder="1" applyAlignment="1">
      <alignment vertical="center"/>
    </xf>
    <xf numFmtId="0" fontId="27" fillId="2" borderId="3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vertical="center" wrapText="1"/>
    </xf>
    <xf numFmtId="0" fontId="27" fillId="2" borderId="2" xfId="0" applyFont="1" applyFill="1" applyBorder="1" applyAlignment="1">
      <alignment vertical="center" wrapText="1"/>
    </xf>
    <xf numFmtId="0" fontId="27" fillId="2" borderId="3" xfId="0" applyFont="1" applyFill="1" applyBorder="1" applyAlignment="1">
      <alignment vertical="center"/>
    </xf>
    <xf numFmtId="0" fontId="26" fillId="2" borderId="3" xfId="0" applyFont="1" applyFill="1" applyBorder="1" applyAlignment="1">
      <alignment vertical="center"/>
    </xf>
    <xf numFmtId="0" fontId="16" fillId="2" borderId="1" xfId="0" applyFont="1" applyFill="1" applyBorder="1" applyAlignment="1">
      <alignment vertical="center"/>
    </xf>
    <xf numFmtId="0" fontId="16" fillId="2" borderId="4" xfId="0" applyFont="1" applyFill="1" applyBorder="1" applyAlignment="1">
      <alignment vertical="center"/>
    </xf>
    <xf numFmtId="0" fontId="16" fillId="2" borderId="2" xfId="0" applyFont="1" applyFill="1" applyBorder="1" applyAlignment="1">
      <alignment vertical="center"/>
    </xf>
    <xf numFmtId="0" fontId="27" fillId="2" borderId="3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27" fillId="2" borderId="3" xfId="0" applyFont="1" applyFill="1" applyBorder="1" applyAlignment="1">
      <alignment horizontal="left" vertical="center" wrapText="1"/>
    </xf>
    <xf numFmtId="43" fontId="27" fillId="2" borderId="3" xfId="0" applyNumberFormat="1" applyFont="1" applyFill="1" applyBorder="1" applyAlignment="1">
      <alignment vertical="center"/>
    </xf>
    <xf numFmtId="43" fontId="26" fillId="2" borderId="3" xfId="0" applyNumberFormat="1" applyFont="1" applyFill="1" applyBorder="1" applyAlignment="1">
      <alignment vertical="center"/>
    </xf>
    <xf numFmtId="43" fontId="27" fillId="2" borderId="7" xfId="0" applyNumberFormat="1" applyFont="1" applyFill="1" applyBorder="1" applyAlignment="1">
      <alignment vertical="center"/>
    </xf>
    <xf numFmtId="0" fontId="27" fillId="2" borderId="1" xfId="0" applyFont="1" applyFill="1" applyBorder="1" applyAlignment="1">
      <alignment vertical="center"/>
    </xf>
    <xf numFmtId="4" fontId="7" fillId="2" borderId="0" xfId="0" applyNumberFormat="1" applyFont="1" applyFill="1" applyBorder="1" applyAlignment="1">
      <alignment vertical="center"/>
    </xf>
    <xf numFmtId="43" fontId="26" fillId="2" borderId="3" xfId="1" applyNumberFormat="1" applyFont="1" applyFill="1" applyBorder="1" applyAlignment="1">
      <alignment horizontal="right" vertical="center"/>
    </xf>
    <xf numFmtId="0" fontId="7" fillId="2" borderId="7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vertical="center"/>
    </xf>
    <xf numFmtId="0" fontId="7" fillId="2" borderId="4" xfId="0" applyNumberFormat="1" applyFont="1" applyFill="1" applyBorder="1" applyAlignment="1">
      <alignment vertical="center"/>
    </xf>
    <xf numFmtId="0" fontId="7" fillId="2" borderId="2" xfId="0" applyNumberFormat="1" applyFont="1" applyFill="1" applyBorder="1" applyAlignment="1">
      <alignment vertical="center"/>
    </xf>
    <xf numFmtId="0" fontId="7" fillId="2" borderId="3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left" vertical="center"/>
    </xf>
    <xf numFmtId="0" fontId="7" fillId="2" borderId="4" xfId="0" applyNumberFormat="1" applyFont="1" applyFill="1" applyBorder="1" applyAlignment="1">
      <alignment horizontal="left" vertical="center"/>
    </xf>
    <xf numFmtId="0" fontId="8" fillId="2" borderId="0" xfId="0" applyFont="1" applyFill="1"/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/>
    </xf>
    <xf numFmtId="0" fontId="30" fillId="2" borderId="3" xfId="0" applyFont="1" applyFill="1" applyBorder="1"/>
    <xf numFmtId="0" fontId="32" fillId="2" borderId="3" xfId="0" applyFont="1" applyFill="1" applyBorder="1"/>
    <xf numFmtId="0" fontId="33" fillId="2" borderId="3" xfId="0" applyFont="1" applyFill="1" applyBorder="1" applyAlignment="1">
      <alignment horizontal="left" vertical="center"/>
    </xf>
    <xf numFmtId="0" fontId="33" fillId="2" borderId="3" xfId="0" applyFont="1" applyFill="1" applyBorder="1" applyAlignment="1">
      <alignment horizontal="center" vertical="center"/>
    </xf>
    <xf numFmtId="41" fontId="33" fillId="2" borderId="3" xfId="1" applyFont="1" applyFill="1" applyBorder="1" applyAlignment="1">
      <alignment horizontal="center"/>
    </xf>
    <xf numFmtId="0" fontId="32" fillId="2" borderId="0" xfId="0" applyFont="1" applyFill="1" applyAlignment="1">
      <alignment horizontal="center" vertical="center"/>
    </xf>
    <xf numFmtId="43" fontId="32" fillId="2" borderId="3" xfId="0" applyNumberFormat="1" applyFont="1" applyFill="1" applyBorder="1" applyAlignment="1">
      <alignment horizontal="center" vertical="center"/>
    </xf>
    <xf numFmtId="0" fontId="34" fillId="2" borderId="3" xfId="1" applyNumberFormat="1" applyFont="1" applyFill="1" applyBorder="1" applyAlignment="1">
      <alignment horizontal="left" vertical="center"/>
    </xf>
    <xf numFmtId="0" fontId="33" fillId="2" borderId="3" xfId="0" applyNumberFormat="1" applyFont="1" applyFill="1" applyBorder="1" applyAlignment="1">
      <alignment vertical="center"/>
    </xf>
    <xf numFmtId="41" fontId="33" fillId="2" borderId="3" xfId="1" applyFont="1" applyFill="1" applyBorder="1"/>
    <xf numFmtId="43" fontId="32" fillId="2" borderId="3" xfId="1" applyNumberFormat="1" applyFont="1" applyFill="1" applyBorder="1"/>
    <xf numFmtId="164" fontId="35" fillId="2" borderId="3" xfId="1" applyNumberFormat="1" applyFont="1" applyFill="1" applyBorder="1" applyAlignment="1">
      <alignment horizontal="left"/>
    </xf>
    <xf numFmtId="165" fontId="34" fillId="2" borderId="3" xfId="1" applyNumberFormat="1" applyFont="1" applyFill="1" applyBorder="1" applyAlignment="1">
      <alignment horizontal="center" vertical="center"/>
    </xf>
    <xf numFmtId="43" fontId="33" fillId="2" borderId="3" xfId="1" applyNumberFormat="1" applyFont="1" applyFill="1" applyBorder="1"/>
    <xf numFmtId="164" fontId="34" fillId="2" borderId="3" xfId="1" applyNumberFormat="1" applyFont="1" applyFill="1" applyBorder="1" applyAlignment="1">
      <alignment horizontal="left"/>
    </xf>
    <xf numFmtId="0" fontId="34" fillId="2" borderId="3" xfId="0" applyFont="1" applyFill="1" applyBorder="1" applyAlignment="1">
      <alignment horizontal="left" vertical="center"/>
    </xf>
    <xf numFmtId="0" fontId="33" fillId="2" borderId="3" xfId="0" applyFont="1" applyFill="1" applyBorder="1" applyAlignment="1">
      <alignment vertical="center"/>
    </xf>
    <xf numFmtId="43" fontId="36" fillId="2" borderId="3" xfId="1" applyNumberFormat="1" applyFont="1" applyFill="1" applyBorder="1"/>
    <xf numFmtId="0" fontId="34" fillId="2" borderId="3" xfId="0" applyFont="1" applyFill="1" applyBorder="1" applyAlignment="1">
      <alignment horizontal="left"/>
    </xf>
    <xf numFmtId="39" fontId="33" fillId="2" borderId="3" xfId="2" applyNumberFormat="1" applyFont="1" applyFill="1" applyBorder="1"/>
    <xf numFmtId="43" fontId="33" fillId="2" borderId="3" xfId="2" applyNumberFormat="1" applyFont="1" applyFill="1" applyBorder="1"/>
    <xf numFmtId="165" fontId="34" fillId="2" borderId="3" xfId="0" applyNumberFormat="1" applyFont="1" applyFill="1" applyBorder="1" applyAlignment="1">
      <alignment horizontal="left"/>
    </xf>
    <xf numFmtId="43" fontId="36" fillId="2" borderId="3" xfId="2" applyNumberFormat="1" applyFont="1" applyFill="1" applyBorder="1"/>
    <xf numFmtId="43" fontId="32" fillId="2" borderId="3" xfId="2" applyNumberFormat="1" applyFont="1" applyFill="1" applyBorder="1"/>
    <xf numFmtId="49" fontId="34" fillId="2" borderId="1" xfId="1" quotePrefix="1" applyNumberFormat="1" applyFont="1" applyFill="1" applyBorder="1" applyAlignment="1">
      <alignment horizontal="left" vertical="center"/>
    </xf>
    <xf numFmtId="0" fontId="33" fillId="2" borderId="2" xfId="0" applyFont="1" applyFill="1" applyBorder="1" applyAlignment="1">
      <alignment vertical="center"/>
    </xf>
    <xf numFmtId="39" fontId="33" fillId="2" borderId="3" xfId="1" applyNumberFormat="1" applyFont="1" applyFill="1" applyBorder="1"/>
    <xf numFmtId="49" fontId="34" fillId="2" borderId="4" xfId="1" quotePrefix="1" applyNumberFormat="1" applyFont="1" applyFill="1" applyBorder="1" applyAlignment="1">
      <alignment horizontal="left" vertical="center"/>
    </xf>
    <xf numFmtId="164" fontId="35" fillId="2" borderId="3" xfId="1" applyNumberFormat="1" applyFont="1" applyFill="1" applyBorder="1" applyAlignment="1">
      <alignment horizontal="left" vertical="center"/>
    </xf>
    <xf numFmtId="49" fontId="34" fillId="2" borderId="3" xfId="1" applyNumberFormat="1" applyFont="1" applyFill="1" applyBorder="1" applyAlignment="1">
      <alignment horizontal="left"/>
    </xf>
    <xf numFmtId="1" fontId="34" fillId="2" borderId="3" xfId="1" quotePrefix="1" applyNumberFormat="1" applyFont="1" applyFill="1" applyBorder="1" applyAlignment="1">
      <alignment horizontal="left"/>
    </xf>
    <xf numFmtId="0" fontId="34" fillId="2" borderId="3" xfId="1" quotePrefix="1" applyNumberFormat="1" applyFont="1" applyFill="1" applyBorder="1" applyAlignment="1">
      <alignment horizontal="left"/>
    </xf>
    <xf numFmtId="0" fontId="33" fillId="2" borderId="3" xfId="0" quotePrefix="1" applyFont="1" applyFill="1" applyBorder="1" applyAlignment="1">
      <alignment horizontal="left"/>
    </xf>
    <xf numFmtId="164" fontId="33" fillId="2" borderId="3" xfId="1" applyNumberFormat="1" applyFont="1" applyFill="1" applyBorder="1"/>
    <xf numFmtId="0" fontId="34" fillId="2" borderId="7" xfId="1" quotePrefix="1" applyNumberFormat="1" applyFont="1" applyFill="1" applyBorder="1" applyAlignment="1">
      <alignment horizontal="left"/>
    </xf>
    <xf numFmtId="0" fontId="33" fillId="2" borderId="8" xfId="0" applyFont="1" applyFill="1" applyBorder="1"/>
    <xf numFmtId="0" fontId="33" fillId="2" borderId="0" xfId="0" applyFont="1" applyFill="1" applyBorder="1"/>
    <xf numFmtId="49" fontId="34" fillId="2" borderId="8" xfId="1" quotePrefix="1" applyNumberFormat="1" applyFont="1" applyFill="1" applyBorder="1" applyAlignment="1">
      <alignment vertical="center"/>
    </xf>
    <xf numFmtId="0" fontId="34" fillId="2" borderId="3" xfId="1" applyNumberFormat="1" applyFont="1" applyFill="1" applyBorder="1" applyAlignment="1">
      <alignment horizontal="left"/>
    </xf>
    <xf numFmtId="49" fontId="34" fillId="2" borderId="3" xfId="1" applyNumberFormat="1" applyFont="1" applyFill="1" applyBorder="1" applyAlignment="1">
      <alignment horizontal="left" vertical="center"/>
    </xf>
    <xf numFmtId="49" fontId="34" fillId="2" borderId="7" xfId="1" quotePrefix="1" applyNumberFormat="1" applyFont="1" applyFill="1" applyBorder="1" applyAlignment="1">
      <alignment horizontal="left" vertical="center"/>
    </xf>
    <xf numFmtId="41" fontId="34" fillId="2" borderId="3" xfId="1" applyFont="1" applyFill="1" applyBorder="1" applyAlignment="1">
      <alignment horizontal="left"/>
    </xf>
    <xf numFmtId="49" fontId="34" fillId="2" borderId="3" xfId="1" quotePrefix="1" applyNumberFormat="1" applyFont="1" applyFill="1" applyBorder="1" applyAlignment="1"/>
    <xf numFmtId="0" fontId="33" fillId="2" borderId="3" xfId="0" quotePrefix="1" applyFont="1" applyFill="1" applyBorder="1"/>
    <xf numFmtId="0" fontId="34" fillId="2" borderId="3" xfId="0" applyFont="1" applyFill="1" applyBorder="1" applyAlignment="1">
      <alignment horizontal="center" vertical="center"/>
    </xf>
    <xf numFmtId="0" fontId="34" fillId="2" borderId="3" xfId="0" applyFont="1" applyFill="1" applyBorder="1" applyAlignment="1">
      <alignment wrapText="1"/>
    </xf>
    <xf numFmtId="0" fontId="34" fillId="2" borderId="3" xfId="0" quotePrefix="1" applyFont="1" applyFill="1" applyBorder="1" applyAlignment="1">
      <alignment wrapText="1"/>
    </xf>
    <xf numFmtId="164" fontId="33" fillId="2" borderId="3" xfId="1" applyNumberFormat="1" applyFont="1" applyFill="1" applyBorder="1" applyAlignment="1">
      <alignment vertical="center"/>
    </xf>
    <xf numFmtId="0" fontId="34" fillId="2" borderId="3" xfId="1" applyNumberFormat="1" applyFont="1" applyFill="1" applyBorder="1" applyAlignment="1"/>
    <xf numFmtId="0" fontId="35" fillId="2" borderId="3" xfId="0" applyFont="1" applyFill="1" applyBorder="1" applyAlignment="1">
      <alignment horizontal="left"/>
    </xf>
    <xf numFmtId="41" fontId="32" fillId="2" borderId="3" xfId="1" applyFont="1" applyFill="1" applyBorder="1"/>
    <xf numFmtId="0" fontId="34" fillId="2" borderId="3" xfId="0" applyFont="1" applyFill="1" applyBorder="1"/>
    <xf numFmtId="0" fontId="37" fillId="2" borderId="5" xfId="0" applyFont="1" applyFill="1" applyBorder="1" applyAlignment="1">
      <alignment horizontal="center" vertical="center"/>
    </xf>
    <xf numFmtId="0" fontId="37" fillId="2" borderId="7" xfId="0" applyFont="1" applyFill="1" applyBorder="1" applyAlignment="1">
      <alignment horizontal="center" vertical="center"/>
    </xf>
    <xf numFmtId="0" fontId="38" fillId="2" borderId="3" xfId="0" applyFont="1" applyFill="1" applyBorder="1" applyAlignment="1">
      <alignment horizontal="center" vertical="center"/>
    </xf>
    <xf numFmtId="0" fontId="37" fillId="2" borderId="2" xfId="0" applyFont="1" applyFill="1" applyBorder="1" applyAlignment="1">
      <alignment horizontal="center" vertical="center" wrapText="1"/>
    </xf>
    <xf numFmtId="0" fontId="38" fillId="2" borderId="3" xfId="0" applyNumberFormat="1" applyFont="1" applyFill="1" applyBorder="1" applyAlignment="1">
      <alignment horizontal="center" vertical="center"/>
    </xf>
    <xf numFmtId="0" fontId="38" fillId="2" borderId="3" xfId="0" applyFont="1" applyFill="1" applyBorder="1" applyAlignment="1">
      <alignment horizontal="center"/>
    </xf>
    <xf numFmtId="41" fontId="38" fillId="2" borderId="3" xfId="1" applyFont="1" applyFill="1" applyBorder="1" applyAlignment="1">
      <alignment horizontal="center"/>
    </xf>
    <xf numFmtId="0" fontId="38" fillId="2" borderId="2" xfId="0" applyFont="1" applyFill="1" applyBorder="1" applyAlignment="1">
      <alignment horizontal="center"/>
    </xf>
    <xf numFmtId="0" fontId="38" fillId="2" borderId="2" xfId="0" applyFont="1" applyFill="1" applyBorder="1" applyAlignment="1">
      <alignment horizontal="center" vertical="center"/>
    </xf>
    <xf numFmtId="0" fontId="39" fillId="2" borderId="3" xfId="0" applyFont="1" applyFill="1" applyBorder="1" applyAlignment="1">
      <alignment horizontal="center" vertical="center" wrapText="1"/>
    </xf>
    <xf numFmtId="49" fontId="39" fillId="2" borderId="2" xfId="1" applyNumberFormat="1" applyFont="1" applyFill="1" applyBorder="1" applyAlignment="1">
      <alignment horizontal="center" wrapText="1"/>
    </xf>
    <xf numFmtId="49" fontId="39" fillId="2" borderId="3" xfId="1" applyNumberFormat="1" applyFont="1" applyFill="1" applyBorder="1" applyAlignment="1">
      <alignment horizontal="center" vertical="center"/>
    </xf>
    <xf numFmtId="49" fontId="39" fillId="2" borderId="3" xfId="1" applyNumberFormat="1" applyFont="1" applyFill="1" applyBorder="1" applyAlignment="1">
      <alignment horizontal="center"/>
    </xf>
    <xf numFmtId="49" fontId="39" fillId="2" borderId="3" xfId="1" quotePrefix="1" applyNumberFormat="1" applyFont="1" applyFill="1" applyBorder="1" applyAlignment="1">
      <alignment horizontal="center"/>
    </xf>
    <xf numFmtId="0" fontId="38" fillId="2" borderId="3" xfId="0" quotePrefix="1" applyFont="1" applyFill="1" applyBorder="1" applyAlignment="1">
      <alignment horizontal="center"/>
    </xf>
    <xf numFmtId="49" fontId="39" fillId="2" borderId="4" xfId="1" quotePrefix="1" applyNumberFormat="1" applyFont="1" applyFill="1" applyBorder="1" applyAlignment="1">
      <alignment horizontal="center" vertical="center"/>
    </xf>
    <xf numFmtId="49" fontId="39" fillId="2" borderId="2" xfId="1" quotePrefix="1" applyNumberFormat="1" applyFont="1" applyFill="1" applyBorder="1" applyAlignment="1">
      <alignment horizontal="center" vertical="center"/>
    </xf>
    <xf numFmtId="0" fontId="39" fillId="2" borderId="3" xfId="0" applyFont="1" applyFill="1" applyBorder="1" applyAlignment="1">
      <alignment horizontal="center" wrapText="1"/>
    </xf>
    <xf numFmtId="0" fontId="37" fillId="2" borderId="3" xfId="0" applyFont="1" applyFill="1" applyBorder="1" applyAlignment="1">
      <alignment horizontal="center"/>
    </xf>
    <xf numFmtId="0" fontId="40" fillId="2" borderId="2" xfId="0" applyFont="1" applyFill="1" applyBorder="1" applyAlignment="1">
      <alignment horizontal="center" wrapText="1"/>
    </xf>
    <xf numFmtId="41" fontId="37" fillId="2" borderId="3" xfId="1" applyFont="1" applyFill="1" applyBorder="1" applyAlignment="1">
      <alignment horizontal="center"/>
    </xf>
    <xf numFmtId="0" fontId="33" fillId="2" borderId="2" xfId="0" applyFont="1" applyFill="1" applyBorder="1" applyAlignment="1"/>
    <xf numFmtId="41" fontId="38" fillId="2" borderId="3" xfId="1" applyFont="1" applyFill="1" applyBorder="1"/>
    <xf numFmtId="0" fontId="38" fillId="2" borderId="3" xfId="0" applyFont="1" applyFill="1" applyBorder="1"/>
    <xf numFmtId="41" fontId="38" fillId="2" borderId="3" xfId="1" applyFont="1" applyFill="1" applyBorder="1" applyAlignment="1">
      <alignment vertical="center"/>
    </xf>
    <xf numFmtId="41" fontId="37" fillId="2" borderId="3" xfId="1" applyFont="1" applyFill="1" applyBorder="1"/>
    <xf numFmtId="49" fontId="39" fillId="2" borderId="3" xfId="1" applyNumberFormat="1" applyFont="1" applyFill="1" applyBorder="1" applyAlignment="1">
      <alignment horizontal="center" wrapText="1"/>
    </xf>
    <xf numFmtId="0" fontId="39" fillId="2" borderId="2" xfId="0" applyFont="1" applyFill="1" applyBorder="1" applyAlignment="1">
      <alignment horizontal="center" wrapText="1"/>
    </xf>
    <xf numFmtId="49" fontId="40" fillId="2" borderId="3" xfId="1" applyNumberFormat="1" applyFont="1" applyFill="1" applyBorder="1" applyAlignment="1">
      <alignment horizontal="center"/>
    </xf>
    <xf numFmtId="4" fontId="4" fillId="2" borderId="3" xfId="0" applyNumberFormat="1" applyFont="1" applyFill="1" applyBorder="1" applyAlignment="1">
      <alignment vertical="center"/>
    </xf>
    <xf numFmtId="164" fontId="31" fillId="2" borderId="3" xfId="1" applyNumberFormat="1" applyFont="1" applyFill="1" applyBorder="1" applyAlignment="1">
      <alignment horizontal="right" vertical="center" wrapText="1"/>
    </xf>
    <xf numFmtId="164" fontId="18" fillId="2" borderId="3" xfId="1" applyNumberFormat="1" applyFont="1" applyFill="1" applyBorder="1" applyAlignment="1">
      <alignment horizontal="right" vertical="center" wrapText="1"/>
    </xf>
    <xf numFmtId="0" fontId="13" fillId="2" borderId="0" xfId="0" applyFont="1" applyFill="1" applyBorder="1" applyAlignment="1"/>
    <xf numFmtId="0" fontId="13" fillId="2" borderId="0" xfId="0" applyFont="1" applyFill="1" applyBorder="1" applyAlignment="1">
      <alignment horizontal="right"/>
    </xf>
    <xf numFmtId="43" fontId="13" fillId="2" borderId="0" xfId="0" applyNumberFormat="1" applyFont="1" applyFill="1" applyBorder="1" applyAlignment="1">
      <alignment horizontal="center"/>
    </xf>
    <xf numFmtId="0" fontId="12" fillId="2" borderId="0" xfId="0" applyFont="1" applyFill="1" applyBorder="1" applyAlignment="1"/>
    <xf numFmtId="0" fontId="12" fillId="2" borderId="0" xfId="0" applyFont="1" applyFill="1" applyBorder="1" applyAlignment="1">
      <alignment horizontal="left"/>
    </xf>
    <xf numFmtId="43" fontId="12" fillId="2" borderId="0" xfId="0" applyNumberFormat="1" applyFont="1" applyFill="1" applyBorder="1" applyAlignment="1"/>
    <xf numFmtId="4" fontId="6" fillId="2" borderId="0" xfId="0" applyNumberFormat="1" applyFont="1" applyFill="1" applyAlignment="1">
      <alignment horizontal="left"/>
    </xf>
    <xf numFmtId="0" fontId="37" fillId="2" borderId="1" xfId="0" applyFont="1" applyFill="1" applyBorder="1" applyAlignment="1">
      <alignment vertical="center"/>
    </xf>
    <xf numFmtId="0" fontId="37" fillId="2" borderId="3" xfId="0" applyFont="1" applyFill="1" applyBorder="1" applyAlignment="1">
      <alignment vertical="center"/>
    </xf>
    <xf numFmtId="164" fontId="16" fillId="2" borderId="3" xfId="0" applyNumberFormat="1" applyFont="1" applyFill="1" applyBorder="1" applyAlignment="1">
      <alignment horizontal="right" vertical="center"/>
    </xf>
    <xf numFmtId="0" fontId="9" fillId="2" borderId="3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vertical="center" wrapText="1"/>
    </xf>
    <xf numFmtId="49" fontId="9" fillId="2" borderId="3" xfId="1" applyNumberFormat="1" applyFont="1" applyFill="1" applyBorder="1" applyAlignment="1">
      <alignment horizontal="left" vertical="center" wrapText="1"/>
    </xf>
    <xf numFmtId="41" fontId="9" fillId="2" borderId="3" xfId="1" applyFont="1" applyFill="1" applyBorder="1" applyAlignment="1">
      <alignment vertical="center" wrapText="1"/>
    </xf>
    <xf numFmtId="164" fontId="9" fillId="2" borderId="3" xfId="1" applyNumberFormat="1" applyFont="1" applyFill="1" applyBorder="1" applyAlignment="1">
      <alignment vertical="center" wrapText="1"/>
    </xf>
    <xf numFmtId="43" fontId="9" fillId="2" borderId="3" xfId="0" applyNumberFormat="1" applyFont="1" applyFill="1" applyBorder="1" applyAlignment="1">
      <alignment vertical="center" wrapText="1"/>
    </xf>
    <xf numFmtId="43" fontId="9" fillId="2" borderId="3" xfId="0" applyNumberFormat="1" applyFont="1" applyFill="1" applyBorder="1" applyAlignment="1">
      <alignment horizontal="left"/>
    </xf>
    <xf numFmtId="0" fontId="30" fillId="2" borderId="3" xfId="0" applyFont="1" applyFill="1" applyBorder="1" applyAlignment="1">
      <alignment horizontal="left"/>
    </xf>
    <xf numFmtId="0" fontId="31" fillId="2" borderId="3" xfId="0" applyFont="1" applyFill="1" applyBorder="1" applyAlignment="1">
      <alignment horizontal="left"/>
    </xf>
    <xf numFmtId="49" fontId="31" fillId="2" borderId="3" xfId="1" quotePrefix="1" applyNumberFormat="1" applyFont="1" applyFill="1" applyBorder="1" applyAlignment="1">
      <alignment horizontal="left"/>
    </xf>
    <xf numFmtId="0" fontId="6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/>
    </xf>
    <xf numFmtId="164" fontId="5" fillId="2" borderId="3" xfId="1" applyNumberFormat="1" applyFont="1" applyFill="1" applyBorder="1" applyAlignment="1">
      <alignment wrapText="1"/>
    </xf>
    <xf numFmtId="0" fontId="20" fillId="2" borderId="3" xfId="0" applyFont="1" applyFill="1" applyBorder="1" applyAlignment="1">
      <alignment horizontal="left"/>
    </xf>
    <xf numFmtId="0" fontId="46" fillId="2" borderId="1" xfId="0" applyFont="1" applyFill="1" applyBorder="1" applyAlignment="1">
      <alignment horizontal="left" vertical="center"/>
    </xf>
    <xf numFmtId="41" fontId="46" fillId="2" borderId="3" xfId="1" applyFont="1" applyFill="1" applyBorder="1"/>
    <xf numFmtId="43" fontId="20" fillId="2" borderId="3" xfId="1" applyNumberFormat="1" applyFont="1" applyFill="1" applyBorder="1" applyAlignment="1">
      <alignment horizontal="left"/>
    </xf>
    <xf numFmtId="49" fontId="20" fillId="2" borderId="3" xfId="1" applyNumberFormat="1" applyFont="1" applyFill="1" applyBorder="1" applyAlignment="1">
      <alignment horizontal="left"/>
    </xf>
    <xf numFmtId="164" fontId="7" fillId="2" borderId="3" xfId="1" applyNumberFormat="1" applyFont="1" applyFill="1" applyBorder="1"/>
    <xf numFmtId="41" fontId="5" fillId="2" borderId="3" xfId="1" applyFont="1" applyFill="1" applyBorder="1" applyAlignment="1">
      <alignment vertical="center"/>
    </xf>
    <xf numFmtId="49" fontId="5" fillId="2" borderId="3" xfId="1" applyNumberFormat="1" applyFont="1" applyFill="1" applyBorder="1" applyAlignment="1">
      <alignment vertical="center"/>
    </xf>
    <xf numFmtId="164" fontId="38" fillId="2" borderId="3" xfId="1" applyNumberFormat="1" applyFont="1" applyFill="1" applyBorder="1"/>
    <xf numFmtId="164" fontId="38" fillId="2" borderId="3" xfId="1" applyNumberFormat="1" applyFont="1" applyFill="1" applyBorder="1" applyAlignment="1">
      <alignment vertical="center"/>
    </xf>
    <xf numFmtId="164" fontId="37" fillId="2" borderId="3" xfId="1" applyNumberFormat="1" applyFont="1" applyFill="1" applyBorder="1"/>
    <xf numFmtId="41" fontId="5" fillId="2" borderId="3" xfId="1" applyFont="1" applyFill="1" applyBorder="1" applyAlignment="1">
      <alignment horizontal="right"/>
    </xf>
    <xf numFmtId="43" fontId="36" fillId="2" borderId="3" xfId="1" applyNumberFormat="1" applyFont="1" applyFill="1" applyBorder="1" applyAlignment="1">
      <alignment horizontal="right" vertical="center"/>
    </xf>
    <xf numFmtId="0" fontId="9" fillId="2" borderId="3" xfId="1" quotePrefix="1" applyNumberFormat="1" applyFont="1" applyFill="1" applyBorder="1" applyAlignment="1">
      <alignment horizontal="left"/>
    </xf>
    <xf numFmtId="49" fontId="9" fillId="2" borderId="3" xfId="1" quotePrefix="1" applyNumberFormat="1" applyFont="1" applyFill="1" applyBorder="1" applyAlignment="1">
      <alignment horizontal="left"/>
    </xf>
    <xf numFmtId="0" fontId="5" fillId="2" borderId="0" xfId="0" applyFont="1" applyFill="1" applyAlignment="1">
      <alignment horizontal="left"/>
    </xf>
    <xf numFmtId="0" fontId="9" fillId="2" borderId="3" xfId="1" applyNumberFormat="1" applyFont="1" applyFill="1" applyBorder="1" applyAlignment="1">
      <alignment horizontal="left"/>
    </xf>
    <xf numFmtId="43" fontId="7" fillId="2" borderId="3" xfId="0" applyNumberFormat="1" applyFont="1" applyFill="1" applyBorder="1" applyAlignment="1"/>
    <xf numFmtId="0" fontId="33" fillId="2" borderId="0" xfId="0" applyFont="1" applyFill="1"/>
    <xf numFmtId="0" fontId="38" fillId="2" borderId="0" xfId="0" applyFont="1" applyFill="1" applyAlignment="1">
      <alignment horizontal="center"/>
    </xf>
    <xf numFmtId="4" fontId="35" fillId="2" borderId="3" xfId="1" applyNumberFormat="1" applyFont="1" applyFill="1" applyBorder="1" applyAlignment="1">
      <alignment horizontal="right" vertical="center"/>
    </xf>
    <xf numFmtId="164" fontId="4" fillId="2" borderId="0" xfId="0" applyNumberFormat="1" applyFont="1" applyFill="1"/>
    <xf numFmtId="0" fontId="34" fillId="2" borderId="0" xfId="0" applyFont="1" applyFill="1" applyBorder="1" applyAlignment="1">
      <alignment horizontal="left"/>
    </xf>
    <xf numFmtId="1" fontId="34" fillId="2" borderId="0" xfId="1" quotePrefix="1" applyNumberFormat="1" applyFont="1" applyFill="1" applyBorder="1" applyAlignment="1">
      <alignment horizontal="left"/>
    </xf>
    <xf numFmtId="49" fontId="34" fillId="2" borderId="0" xfId="1" applyNumberFormat="1" applyFont="1" applyFill="1" applyBorder="1" applyAlignment="1">
      <alignment horizontal="left"/>
    </xf>
    <xf numFmtId="41" fontId="33" fillId="2" borderId="0" xfId="1" applyFont="1" applyFill="1" applyBorder="1"/>
    <xf numFmtId="164" fontId="33" fillId="2" borderId="0" xfId="1" applyNumberFormat="1" applyFont="1" applyFill="1" applyBorder="1"/>
    <xf numFmtId="0" fontId="33" fillId="2" borderId="0" xfId="0" applyFont="1" applyFill="1" applyBorder="1" applyAlignment="1">
      <alignment vertical="center"/>
    </xf>
    <xf numFmtId="0" fontId="3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4" fillId="2" borderId="0" xfId="0" applyFont="1" applyFill="1" applyBorder="1"/>
    <xf numFmtId="164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41" fontId="5" fillId="2" borderId="0" xfId="1" applyFont="1" applyFill="1"/>
    <xf numFmtId="49" fontId="34" fillId="2" borderId="2" xfId="1" quotePrefix="1" applyNumberFormat="1" applyFont="1" applyFill="1" applyBorder="1" applyAlignment="1">
      <alignment horizontal="left" vertical="center"/>
    </xf>
    <xf numFmtId="43" fontId="32" fillId="2" borderId="3" xfId="1" applyNumberFormat="1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5" fillId="2" borderId="3" xfId="0" applyFont="1" applyFill="1" applyBorder="1" applyAlignment="1">
      <alignment horizontal="center"/>
    </xf>
    <xf numFmtId="49" fontId="5" fillId="2" borderId="3" xfId="1" applyNumberFormat="1" applyFont="1" applyFill="1" applyBorder="1" applyAlignment="1">
      <alignment horizontal="center" wrapText="1"/>
    </xf>
    <xf numFmtId="49" fontId="7" fillId="2" borderId="3" xfId="1" applyNumberFormat="1" applyFont="1" applyFill="1" applyBorder="1" applyAlignment="1">
      <alignment horizont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wrapText="1"/>
    </xf>
    <xf numFmtId="49" fontId="3" fillId="2" borderId="3" xfId="0" applyNumberFormat="1" applyFont="1" applyFill="1" applyBorder="1" applyAlignment="1">
      <alignment horizont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9" fillId="2" borderId="3" xfId="1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wrapText="1"/>
    </xf>
    <xf numFmtId="49" fontId="5" fillId="2" borderId="3" xfId="1" applyNumberFormat="1" applyFont="1" applyFill="1" applyBorder="1" applyAlignment="1">
      <alignment horizontal="center"/>
    </xf>
    <xf numFmtId="0" fontId="26" fillId="2" borderId="1" xfId="0" applyFont="1" applyFill="1" applyBorder="1" applyAlignment="1">
      <alignment horizontal="center" vertical="center"/>
    </xf>
    <xf numFmtId="43" fontId="0" fillId="0" borderId="0" xfId="2" applyFont="1"/>
    <xf numFmtId="43" fontId="9" fillId="2" borderId="3" xfId="1" applyNumberFormat="1" applyFont="1" applyFill="1" applyBorder="1" applyAlignment="1">
      <alignment horizontal="left"/>
    </xf>
    <xf numFmtId="41" fontId="16" fillId="2" borderId="3" xfId="1" applyFont="1" applyFill="1" applyBorder="1" applyAlignment="1">
      <alignment vertical="center"/>
    </xf>
    <xf numFmtId="164" fontId="46" fillId="2" borderId="3" xfId="1" applyNumberFormat="1" applyFont="1" applyFill="1" applyBorder="1"/>
    <xf numFmtId="164" fontId="9" fillId="2" borderId="3" xfId="1" applyNumberFormat="1" applyFont="1" applyFill="1" applyBorder="1"/>
    <xf numFmtId="0" fontId="37" fillId="2" borderId="2" xfId="0" applyFont="1" applyFill="1" applyBorder="1" applyAlignment="1">
      <alignment horizontal="center" vertical="center"/>
    </xf>
    <xf numFmtId="0" fontId="38" fillId="2" borderId="2" xfId="0" applyFont="1" applyFill="1" applyBorder="1" applyAlignment="1">
      <alignment vertical="center"/>
    </xf>
    <xf numFmtId="0" fontId="26" fillId="2" borderId="10" xfId="0" applyFont="1" applyFill="1" applyBorder="1" applyAlignment="1">
      <alignment horizontal="left" vertical="center"/>
    </xf>
    <xf numFmtId="41" fontId="23" fillId="2" borderId="3" xfId="1" applyNumberFormat="1" applyFont="1" applyFill="1" applyBorder="1" applyAlignment="1">
      <alignment horizontal="center" vertical="center"/>
    </xf>
    <xf numFmtId="4" fontId="22" fillId="2" borderId="3" xfId="0" applyNumberFormat="1" applyFont="1" applyFill="1" applyBorder="1" applyAlignment="1">
      <alignment vertical="center"/>
    </xf>
    <xf numFmtId="4" fontId="23" fillId="2" borderId="3" xfId="0" applyNumberFormat="1" applyFont="1" applyFill="1" applyBorder="1" applyAlignment="1">
      <alignment vertical="center"/>
    </xf>
    <xf numFmtId="2" fontId="23" fillId="2" borderId="3" xfId="0" applyNumberFormat="1" applyFont="1" applyFill="1" applyBorder="1"/>
    <xf numFmtId="41" fontId="24" fillId="2" borderId="3" xfId="1" applyFont="1" applyFill="1" applyBorder="1" applyAlignment="1">
      <alignment horizontal="center" vertical="center" wrapText="1"/>
    </xf>
    <xf numFmtId="4" fontId="24" fillId="2" borderId="3" xfId="0" applyNumberFormat="1" applyFont="1" applyFill="1" applyBorder="1" applyAlignment="1">
      <alignment vertical="center"/>
    </xf>
    <xf numFmtId="41" fontId="25" fillId="2" borderId="3" xfId="1" applyFont="1" applyFill="1" applyBorder="1" applyAlignment="1">
      <alignment horizontal="center" vertical="center"/>
    </xf>
    <xf numFmtId="4" fontId="25" fillId="2" borderId="3" xfId="0" applyNumberFormat="1" applyFont="1" applyFill="1" applyBorder="1" applyAlignment="1">
      <alignment vertical="center"/>
    </xf>
    <xf numFmtId="0" fontId="25" fillId="2" borderId="3" xfId="0" applyNumberFormat="1" applyFont="1" applyFill="1" applyBorder="1" applyAlignment="1">
      <alignment vertical="center"/>
    </xf>
    <xf numFmtId="49" fontId="25" fillId="2" borderId="3" xfId="0" applyNumberFormat="1" applyFont="1" applyFill="1" applyBorder="1" applyAlignment="1">
      <alignment horizontal="left" vertical="center" wrapText="1"/>
    </xf>
    <xf numFmtId="41" fontId="25" fillId="2" borderId="3" xfId="3" applyNumberFormat="1" applyFont="1" applyFill="1" applyBorder="1" applyAlignment="1">
      <alignment horizontal="center" vertical="center" wrapText="1"/>
    </xf>
    <xf numFmtId="0" fontId="25" fillId="2" borderId="3" xfId="0" applyNumberFormat="1" applyFont="1" applyFill="1" applyBorder="1" applyAlignment="1">
      <alignment vertical="center" wrapText="1"/>
    </xf>
    <xf numFmtId="41" fontId="24" fillId="2" borderId="3" xfId="1" applyFont="1" applyFill="1" applyBorder="1" applyAlignment="1">
      <alignment horizontal="center" vertical="center"/>
    </xf>
    <xf numFmtId="49" fontId="25" fillId="2" borderId="3" xfId="0" applyNumberFormat="1" applyFont="1" applyFill="1" applyBorder="1" applyAlignment="1">
      <alignment horizontal="left" vertical="center"/>
    </xf>
    <xf numFmtId="0" fontId="25" fillId="2" borderId="3" xfId="0" applyNumberFormat="1" applyFont="1" applyFill="1" applyBorder="1" applyAlignment="1">
      <alignment horizontal="left" vertical="center"/>
    </xf>
    <xf numFmtId="0" fontId="25" fillId="2" borderId="3" xfId="0" applyNumberFormat="1" applyFont="1" applyFill="1" applyBorder="1" applyAlignment="1">
      <alignment horizontal="left" vertical="center" wrapText="1"/>
    </xf>
    <xf numFmtId="4" fontId="7" fillId="2" borderId="3" xfId="0" applyNumberFormat="1" applyFont="1" applyFill="1" applyBorder="1" applyAlignment="1">
      <alignment vertical="center"/>
    </xf>
    <xf numFmtId="41" fontId="27" fillId="2" borderId="3" xfId="0" applyNumberFormat="1" applyFont="1" applyFill="1" applyBorder="1" applyAlignment="1">
      <alignment vertical="center"/>
    </xf>
    <xf numFmtId="164" fontId="27" fillId="2" borderId="3" xfId="0" applyNumberFormat="1" applyFont="1" applyFill="1" applyBorder="1" applyAlignment="1">
      <alignment vertical="center"/>
    </xf>
    <xf numFmtId="164" fontId="26" fillId="2" borderId="3" xfId="0" applyNumberFormat="1" applyFont="1" applyFill="1" applyBorder="1" applyAlignment="1">
      <alignment vertical="center"/>
    </xf>
    <xf numFmtId="4" fontId="8" fillId="2" borderId="0" xfId="0" applyNumberFormat="1" applyFont="1" applyFill="1" applyAlignment="1">
      <alignment horizontal="left"/>
    </xf>
    <xf numFmtId="0" fontId="8" fillId="2" borderId="0" xfId="0" applyFont="1" applyFill="1" applyAlignment="1">
      <alignment horizontal="left"/>
    </xf>
    <xf numFmtId="43" fontId="8" fillId="2" borderId="0" xfId="0" applyNumberFormat="1" applyFont="1" applyFill="1" applyAlignment="1">
      <alignment horizontal="left"/>
    </xf>
    <xf numFmtId="0" fontId="22" fillId="2" borderId="0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 wrapText="1"/>
    </xf>
    <xf numFmtId="2" fontId="23" fillId="2" borderId="0" xfId="0" applyNumberFormat="1" applyFont="1" applyFill="1" applyBorder="1"/>
    <xf numFmtId="4" fontId="27" fillId="2" borderId="0" xfId="0" applyNumberFormat="1" applyFont="1" applyFill="1" applyBorder="1" applyAlignment="1">
      <alignment vertical="center"/>
    </xf>
    <xf numFmtId="164" fontId="27" fillId="2" borderId="0" xfId="0" applyNumberFormat="1" applyFont="1" applyFill="1" applyBorder="1" applyAlignment="1">
      <alignment vertical="center"/>
    </xf>
    <xf numFmtId="41" fontId="27" fillId="2" borderId="0" xfId="0" applyNumberFormat="1" applyFont="1" applyFill="1" applyBorder="1" applyAlignment="1">
      <alignment vertical="center"/>
    </xf>
    <xf numFmtId="41" fontId="26" fillId="2" borderId="0" xfId="0" applyNumberFormat="1" applyFont="1" applyFill="1" applyBorder="1" applyAlignment="1">
      <alignment vertical="center"/>
    </xf>
    <xf numFmtId="43" fontId="27" fillId="2" borderId="0" xfId="0" applyNumberFormat="1" applyFont="1" applyFill="1" applyBorder="1" applyAlignment="1">
      <alignment vertical="center"/>
    </xf>
    <xf numFmtId="43" fontId="26" fillId="2" borderId="0" xfId="0" applyNumberFormat="1" applyFont="1" applyFill="1" applyBorder="1" applyAlignment="1">
      <alignment vertical="center"/>
    </xf>
    <xf numFmtId="43" fontId="26" fillId="2" borderId="17" xfId="0" applyNumberFormat="1" applyFont="1" applyFill="1" applyBorder="1" applyAlignment="1">
      <alignment vertical="center"/>
    </xf>
    <xf numFmtId="43" fontId="26" fillId="2" borderId="17" xfId="1" applyNumberFormat="1" applyFont="1" applyFill="1" applyBorder="1" applyAlignment="1">
      <alignment horizontal="right" vertical="center"/>
    </xf>
    <xf numFmtId="43" fontId="23" fillId="2" borderId="3" xfId="2" applyFont="1" applyFill="1" applyBorder="1"/>
    <xf numFmtId="43" fontId="8" fillId="2" borderId="0" xfId="0" applyNumberFormat="1" applyFont="1" applyFill="1"/>
    <xf numFmtId="0" fontId="30" fillId="2" borderId="0" xfId="0" applyFont="1" applyFill="1"/>
    <xf numFmtId="0" fontId="31" fillId="2" borderId="0" xfId="0" applyFont="1" applyFill="1"/>
    <xf numFmtId="0" fontId="31" fillId="2" borderId="0" xfId="0" applyFont="1" applyFill="1" applyAlignment="1"/>
    <xf numFmtId="0" fontId="3" fillId="2" borderId="1" xfId="1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 wrapText="1"/>
    </xf>
    <xf numFmtId="164" fontId="4" fillId="2" borderId="3" xfId="0" applyNumberFormat="1" applyFont="1" applyFill="1" applyBorder="1" applyAlignment="1">
      <alignment horizontal="right" vertical="center" wrapText="1"/>
    </xf>
    <xf numFmtId="43" fontId="31" fillId="2" borderId="3" xfId="2" applyFont="1" applyFill="1" applyBorder="1" applyAlignment="1">
      <alignment horizontal="right" vertical="center" wrapText="1"/>
    </xf>
    <xf numFmtId="43" fontId="15" fillId="2" borderId="3" xfId="2" applyFont="1" applyFill="1" applyBorder="1" applyAlignment="1">
      <alignment horizontal="right" vertical="center" wrapText="1"/>
    </xf>
    <xf numFmtId="4" fontId="9" fillId="2" borderId="3" xfId="0" applyNumberFormat="1" applyFont="1" applyFill="1" applyBorder="1" applyAlignment="1"/>
    <xf numFmtId="164" fontId="9" fillId="2" borderId="3" xfId="0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49" fontId="34" fillId="2" borderId="3" xfId="1" applyNumberFormat="1" applyFont="1" applyFill="1" applyBorder="1" applyAlignment="1">
      <alignment horizontal="left" wrapText="1"/>
    </xf>
    <xf numFmtId="0" fontId="43" fillId="2" borderId="0" xfId="0" applyFont="1" applyFill="1"/>
    <xf numFmtId="0" fontId="12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left" vertical="center" wrapText="1"/>
    </xf>
    <xf numFmtId="4" fontId="13" fillId="2" borderId="3" xfId="0" applyNumberFormat="1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49" fontId="8" fillId="2" borderId="3" xfId="0" applyNumberFormat="1" applyFont="1" applyFill="1" applyBorder="1" applyAlignment="1">
      <alignment horizontal="left" vertical="center" wrapText="1"/>
    </xf>
    <xf numFmtId="4" fontId="8" fillId="2" borderId="3" xfId="0" applyNumberFormat="1" applyFont="1" applyFill="1" applyBorder="1" applyAlignment="1">
      <alignment vertical="center"/>
    </xf>
    <xf numFmtId="41" fontId="8" fillId="2" borderId="3" xfId="0" applyNumberFormat="1" applyFont="1" applyFill="1" applyBorder="1"/>
    <xf numFmtId="0" fontId="8" fillId="2" borderId="3" xfId="0" applyNumberFormat="1" applyFont="1" applyFill="1" applyBorder="1" applyAlignment="1">
      <alignment vertical="center" wrapText="1"/>
    </xf>
    <xf numFmtId="49" fontId="8" fillId="2" borderId="3" xfId="0" applyNumberFormat="1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6" fillId="2" borderId="3" xfId="0" applyNumberFormat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vertical="center" wrapText="1"/>
    </xf>
    <xf numFmtId="4" fontId="6" fillId="2" borderId="3" xfId="0" applyNumberFormat="1" applyFont="1" applyFill="1" applyBorder="1" applyAlignment="1">
      <alignment vertical="center"/>
    </xf>
    <xf numFmtId="49" fontId="8" fillId="2" borderId="3" xfId="0" applyNumberFormat="1" applyFont="1" applyFill="1" applyBorder="1" applyAlignment="1">
      <alignment horizontal="center" vertical="center"/>
    </xf>
    <xf numFmtId="4" fontId="8" fillId="2" borderId="3" xfId="0" applyNumberFormat="1" applyFont="1" applyFill="1" applyBorder="1" applyAlignment="1">
      <alignment vertical="center" wrapText="1"/>
    </xf>
    <xf numFmtId="0" fontId="8" fillId="2" borderId="3" xfId="0" applyNumberFormat="1" applyFont="1" applyFill="1" applyBorder="1" applyAlignment="1">
      <alignment vertical="center"/>
    </xf>
    <xf numFmtId="43" fontId="8" fillId="2" borderId="3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vertical="center" wrapText="1"/>
    </xf>
    <xf numFmtId="43" fontId="6" fillId="2" borderId="3" xfId="0" applyNumberFormat="1" applyFont="1" applyFill="1" applyBorder="1" applyAlignment="1">
      <alignment vertical="center"/>
    </xf>
    <xf numFmtId="0" fontId="8" fillId="2" borderId="3" xfId="0" applyFont="1" applyFill="1" applyBorder="1" applyAlignment="1">
      <alignment wrapText="1"/>
    </xf>
    <xf numFmtId="0" fontId="8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/>
    <xf numFmtId="0" fontId="12" fillId="2" borderId="3" xfId="0" applyFont="1" applyFill="1" applyBorder="1" applyAlignment="1">
      <alignment horizontal="left" wrapText="1"/>
    </xf>
    <xf numFmtId="0" fontId="12" fillId="2" borderId="3" xfId="0" applyFont="1" applyFill="1" applyBorder="1" applyAlignment="1"/>
    <xf numFmtId="164" fontId="12" fillId="2" borderId="3" xfId="1" applyNumberFormat="1" applyFont="1" applyFill="1" applyBorder="1" applyAlignment="1">
      <alignment vertical="center"/>
    </xf>
    <xf numFmtId="0" fontId="12" fillId="2" borderId="3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 wrapText="1"/>
    </xf>
    <xf numFmtId="0" fontId="13" fillId="2" borderId="3" xfId="0" applyFont="1" applyFill="1" applyBorder="1" applyAlignment="1"/>
    <xf numFmtId="164" fontId="13" fillId="2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left"/>
    </xf>
    <xf numFmtId="0" fontId="13" fillId="2" borderId="3" xfId="0" applyFont="1" applyFill="1" applyBorder="1" applyAlignment="1">
      <alignment horizontal="right"/>
    </xf>
    <xf numFmtId="43" fontId="13" fillId="2" borderId="3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  <xf numFmtId="0" fontId="12" fillId="2" borderId="0" xfId="0" applyFont="1" applyFill="1" applyBorder="1"/>
    <xf numFmtId="43" fontId="12" fillId="2" borderId="0" xfId="0" applyNumberFormat="1" applyFont="1" applyFill="1" applyBorder="1" applyAlignment="1">
      <alignment horizontal="center"/>
    </xf>
    <xf numFmtId="0" fontId="28" fillId="2" borderId="0" xfId="0" applyFont="1" applyFill="1" applyBorder="1" applyAlignment="1">
      <alignment horizontal="center"/>
    </xf>
    <xf numFmtId="0" fontId="29" fillId="2" borderId="0" xfId="0" applyFont="1" applyFill="1" applyBorder="1"/>
    <xf numFmtId="164" fontId="47" fillId="2" borderId="3" xfId="0" applyNumberFormat="1" applyFont="1" applyFill="1" applyBorder="1" applyAlignment="1">
      <alignment horizontal="right" vertical="center" wrapText="1"/>
    </xf>
    <xf numFmtId="164" fontId="17" fillId="2" borderId="3" xfId="1" applyNumberFormat="1" applyFont="1" applyFill="1" applyBorder="1" applyAlignment="1">
      <alignment horizontal="left" vertical="center"/>
    </xf>
    <xf numFmtId="43" fontId="17" fillId="2" borderId="3" xfId="1" applyNumberFormat="1" applyFont="1" applyFill="1" applyBorder="1" applyAlignment="1">
      <alignment horizontal="left"/>
    </xf>
    <xf numFmtId="164" fontId="35" fillId="2" borderId="3" xfId="1" applyNumberFormat="1" applyFont="1" applyFill="1" applyBorder="1" applyAlignment="1">
      <alignment horizontal="center"/>
    </xf>
    <xf numFmtId="164" fontId="32" fillId="2" borderId="3" xfId="1" applyNumberFormat="1" applyFont="1" applyFill="1" applyBorder="1"/>
    <xf numFmtId="164" fontId="32" fillId="2" borderId="3" xfId="1" applyNumberFormat="1" applyFont="1" applyFill="1" applyBorder="1" applyAlignment="1">
      <alignment vertical="center"/>
    </xf>
    <xf numFmtId="43" fontId="36" fillId="2" borderId="3" xfId="1" applyNumberFormat="1" applyFont="1" applyFill="1" applyBorder="1" applyAlignment="1">
      <alignment vertical="center"/>
    </xf>
    <xf numFmtId="164" fontId="4" fillId="2" borderId="0" xfId="1" applyNumberFormat="1" applyFont="1" applyFill="1"/>
    <xf numFmtId="164" fontId="19" fillId="2" borderId="3" xfId="1" applyNumberFormat="1" applyFont="1" applyFill="1" applyBorder="1" applyAlignment="1">
      <alignment horizontal="right" vertical="center" wrapText="1"/>
    </xf>
    <xf numFmtId="164" fontId="5" fillId="2" borderId="0" xfId="0" applyNumberFormat="1" applyFont="1" applyFill="1" applyBorder="1" applyAlignment="1">
      <alignment horizontal="center"/>
    </xf>
    <xf numFmtId="164" fontId="15" fillId="2" borderId="3" xfId="1" applyNumberFormat="1" applyFont="1" applyFill="1" applyBorder="1" applyAlignment="1">
      <alignment horizontal="right" vertical="center" wrapText="1"/>
    </xf>
    <xf numFmtId="4" fontId="18" fillId="2" borderId="3" xfId="0" applyNumberFormat="1" applyFont="1" applyFill="1" applyBorder="1" applyAlignment="1">
      <alignment vertical="center"/>
    </xf>
    <xf numFmtId="164" fontId="31" fillId="2" borderId="3" xfId="0" applyNumberFormat="1" applyFont="1" applyFill="1" applyBorder="1" applyAlignment="1">
      <alignment horizontal="center" vertical="center"/>
    </xf>
    <xf numFmtId="164" fontId="31" fillId="2" borderId="3" xfId="1" applyNumberFormat="1" applyFont="1" applyFill="1" applyBorder="1" applyAlignment="1">
      <alignment horizontal="left" vertical="center"/>
    </xf>
    <xf numFmtId="4" fontId="30" fillId="2" borderId="3" xfId="0" applyNumberFormat="1" applyFont="1" applyFill="1" applyBorder="1" applyAlignment="1">
      <alignment vertical="center"/>
    </xf>
    <xf numFmtId="0" fontId="21" fillId="2" borderId="3" xfId="0" applyFont="1" applyFill="1" applyBorder="1" applyAlignment="1">
      <alignment horizontal="left" vertical="center"/>
    </xf>
    <xf numFmtId="0" fontId="21" fillId="2" borderId="3" xfId="0" applyFont="1" applyFill="1" applyBorder="1" applyAlignment="1">
      <alignment vertical="center"/>
    </xf>
    <xf numFmtId="43" fontId="18" fillId="2" borderId="3" xfId="0" applyNumberFormat="1" applyFont="1" applyFill="1" applyBorder="1" applyAlignment="1">
      <alignment horizontal="right" vertical="center" wrapText="1"/>
    </xf>
    <xf numFmtId="43" fontId="31" fillId="2" borderId="3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49" fillId="0" borderId="3" xfId="0" applyFont="1" applyBorder="1" applyAlignment="1">
      <alignment horizontal="center"/>
    </xf>
    <xf numFmtId="0" fontId="49" fillId="0" borderId="3" xfId="0" applyFont="1" applyBorder="1"/>
    <xf numFmtId="43" fontId="49" fillId="0" borderId="3" xfId="2" applyFont="1" applyBorder="1"/>
    <xf numFmtId="43" fontId="50" fillId="0" borderId="3" xfId="2" applyFont="1" applyBorder="1"/>
    <xf numFmtId="0" fontId="13" fillId="2" borderId="3" xfId="0" applyFont="1" applyFill="1" applyBorder="1" applyAlignment="1">
      <alignment horizontal="left" wrapText="1"/>
    </xf>
    <xf numFmtId="164" fontId="13" fillId="2" borderId="3" xfId="1" applyNumberFormat="1" applyFont="1" applyFill="1" applyBorder="1" applyAlignment="1">
      <alignment vertical="center"/>
    </xf>
    <xf numFmtId="41" fontId="38" fillId="2" borderId="7" xfId="1" applyFont="1" applyFill="1" applyBorder="1" applyAlignment="1">
      <alignment horizontal="center"/>
    </xf>
    <xf numFmtId="43" fontId="7" fillId="2" borderId="3" xfId="0" applyNumberFormat="1" applyFont="1" applyFill="1" applyBorder="1"/>
    <xf numFmtId="49" fontId="3" fillId="2" borderId="5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right" vertical="center"/>
    </xf>
    <xf numFmtId="43" fontId="5" fillId="2" borderId="0" xfId="2" applyFont="1" applyFill="1"/>
    <xf numFmtId="0" fontId="3" fillId="2" borderId="3" xfId="1" quotePrefix="1" applyNumberFormat="1" applyFont="1" applyFill="1" applyBorder="1" applyAlignment="1">
      <alignment horizontal="left" vertical="top"/>
    </xf>
    <xf numFmtId="0" fontId="3" fillId="2" borderId="0" xfId="1" quotePrefix="1" applyNumberFormat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0" fontId="25" fillId="2" borderId="1" xfId="0" applyNumberFormat="1" applyFont="1" applyFill="1" applyBorder="1" applyAlignment="1">
      <alignment horizontal="left" vertical="center" wrapText="1"/>
    </xf>
    <xf numFmtId="49" fontId="25" fillId="2" borderId="3" xfId="0" applyNumberFormat="1" applyFont="1" applyFill="1" applyBorder="1" applyAlignment="1">
      <alignment vertical="center" wrapText="1"/>
    </xf>
    <xf numFmtId="0" fontId="8" fillId="2" borderId="3" xfId="0" applyNumberFormat="1" applyFont="1" applyFill="1" applyBorder="1" applyAlignment="1">
      <alignment horizontal="center" vertical="center"/>
    </xf>
    <xf numFmtId="0" fontId="8" fillId="2" borderId="3" xfId="0" applyNumberFormat="1" applyFont="1" applyFill="1" applyBorder="1"/>
    <xf numFmtId="49" fontId="3" fillId="2" borderId="3" xfId="1" applyNumberFormat="1" applyFont="1" applyFill="1" applyBorder="1" applyAlignment="1">
      <alignment horizontal="left"/>
    </xf>
    <xf numFmtId="0" fontId="5" fillId="2" borderId="1" xfId="0" applyFont="1" applyFill="1" applyBorder="1"/>
    <xf numFmtId="0" fontId="4" fillId="2" borderId="3" xfId="0" applyFont="1" applyFill="1" applyBorder="1" applyAlignment="1">
      <alignment horizontal="left"/>
    </xf>
    <xf numFmtId="41" fontId="37" fillId="2" borderId="5" xfId="1" applyFont="1" applyFill="1" applyBorder="1"/>
    <xf numFmtId="164" fontId="37" fillId="2" borderId="5" xfId="1" applyNumberFormat="1" applyFont="1" applyFill="1" applyBorder="1"/>
    <xf numFmtId="41" fontId="38" fillId="2" borderId="5" xfId="1" applyFont="1" applyFill="1" applyBorder="1"/>
    <xf numFmtId="164" fontId="38" fillId="2" borderId="5" xfId="1" applyNumberFormat="1" applyFont="1" applyFill="1" applyBorder="1"/>
    <xf numFmtId="0" fontId="0" fillId="2" borderId="3" xfId="0" applyFill="1" applyBorder="1"/>
    <xf numFmtId="0" fontId="1" fillId="2" borderId="1" xfId="0" applyFont="1" applyFill="1" applyBorder="1"/>
    <xf numFmtId="0" fontId="0" fillId="2" borderId="1" xfId="0" applyFill="1" applyBorder="1"/>
    <xf numFmtId="0" fontId="38" fillId="2" borderId="5" xfId="0" applyFont="1" applyFill="1" applyBorder="1" applyAlignment="1">
      <alignment horizontal="center"/>
    </xf>
    <xf numFmtId="43" fontId="0" fillId="2" borderId="3" xfId="0" applyNumberFormat="1" applyFill="1" applyBorder="1"/>
    <xf numFmtId="43" fontId="32" fillId="2" borderId="5" xfId="1" applyNumberFormat="1" applyFont="1" applyFill="1" applyBorder="1"/>
    <xf numFmtId="49" fontId="34" fillId="2" borderId="3" xfId="1" quotePrefix="1" applyNumberFormat="1" applyFont="1" applyFill="1" applyBorder="1" applyAlignment="1">
      <alignment horizontal="left" vertical="top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vertical="top"/>
    </xf>
    <xf numFmtId="164" fontId="40" fillId="2" borderId="3" xfId="1" applyNumberFormat="1" applyFont="1" applyFill="1" applyBorder="1" applyAlignment="1">
      <alignment horizontal="left"/>
    </xf>
    <xf numFmtId="164" fontId="37" fillId="2" borderId="3" xfId="0" applyNumberFormat="1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center"/>
    </xf>
    <xf numFmtId="49" fontId="25" fillId="2" borderId="2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43" fontId="5" fillId="2" borderId="0" xfId="0" applyNumberFormat="1" applyFont="1" applyFill="1" applyAlignment="1">
      <alignment vertical="center"/>
    </xf>
    <xf numFmtId="0" fontId="6" fillId="2" borderId="0" xfId="0" applyFont="1" applyFill="1"/>
    <xf numFmtId="4" fontId="8" fillId="2" borderId="0" xfId="0" applyNumberFormat="1" applyFont="1" applyFill="1"/>
    <xf numFmtId="164" fontId="6" fillId="2" borderId="3" xfId="1" applyNumberFormat="1" applyFont="1" applyFill="1" applyBorder="1" applyAlignment="1">
      <alignment horizontal="center"/>
    </xf>
    <xf numFmtId="164" fontId="6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/>
    <xf numFmtId="0" fontId="53" fillId="2" borderId="2" xfId="1" applyNumberFormat="1" applyFont="1" applyFill="1" applyBorder="1" applyAlignment="1">
      <alignment vertical="center"/>
    </xf>
    <xf numFmtId="0" fontId="54" fillId="2" borderId="3" xfId="0" applyFont="1" applyFill="1" applyBorder="1" applyAlignment="1">
      <alignment vertical="center"/>
    </xf>
    <xf numFmtId="165" fontId="12" fillId="2" borderId="3" xfId="1" applyNumberFormat="1" applyFont="1" applyFill="1" applyBorder="1" applyAlignment="1">
      <alignment horizontal="center" vertical="center"/>
    </xf>
    <xf numFmtId="0" fontId="12" fillId="2" borderId="3" xfId="1" applyNumberFormat="1" applyFont="1" applyFill="1" applyBorder="1" applyAlignment="1">
      <alignment horizontal="left" vertical="center"/>
    </xf>
    <xf numFmtId="164" fontId="54" fillId="2" borderId="3" xfId="1" applyNumberFormat="1" applyFont="1" applyFill="1" applyBorder="1" applyAlignment="1">
      <alignment horizontal="center" vertical="center"/>
    </xf>
    <xf numFmtId="164" fontId="8" fillId="2" borderId="3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164" fontId="8" fillId="2" borderId="3" xfId="1" applyNumberFormat="1" applyFont="1" applyFill="1" applyBorder="1"/>
    <xf numFmtId="43" fontId="8" fillId="2" borderId="0" xfId="0" applyNumberFormat="1" applyFont="1" applyFill="1" applyBorder="1"/>
    <xf numFmtId="164" fontId="6" fillId="2" borderId="0" xfId="0" applyNumberFormat="1" applyFont="1" applyFill="1" applyBorder="1" applyAlignment="1">
      <alignment horizontal="center" vertical="center"/>
    </xf>
    <xf numFmtId="43" fontId="8" fillId="2" borderId="16" xfId="0" applyNumberFormat="1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164" fontId="54" fillId="2" borderId="3" xfId="1" applyNumberFormat="1" applyFont="1" applyFill="1" applyBorder="1" applyAlignment="1">
      <alignment horizontal="center"/>
    </xf>
    <xf numFmtId="43" fontId="12" fillId="2" borderId="0" xfId="0" applyNumberFormat="1" applyFont="1" applyFill="1" applyBorder="1"/>
    <xf numFmtId="43" fontId="55" fillId="2" borderId="0" xfId="0" applyNumberFormat="1" applyFont="1" applyFill="1" applyBorder="1"/>
    <xf numFmtId="164" fontId="55" fillId="2" borderId="0" xfId="0" applyNumberFormat="1" applyFont="1" applyFill="1" applyBorder="1" applyAlignment="1">
      <alignment horizontal="center" vertical="center"/>
    </xf>
    <xf numFmtId="43" fontId="8" fillId="2" borderId="15" xfId="0" applyNumberFormat="1" applyFont="1" applyFill="1" applyBorder="1"/>
    <xf numFmtId="0" fontId="12" fillId="2" borderId="3" xfId="1" quotePrefix="1" applyNumberFormat="1" applyFont="1" applyFill="1" applyBorder="1" applyAlignment="1">
      <alignment horizontal="left"/>
    </xf>
    <xf numFmtId="49" fontId="12" fillId="2" borderId="3" xfId="1" quotePrefix="1" applyNumberFormat="1" applyFont="1" applyFill="1" applyBorder="1" applyAlignment="1">
      <alignment horizontal="left"/>
    </xf>
    <xf numFmtId="41" fontId="8" fillId="2" borderId="3" xfId="1" applyFont="1" applyFill="1" applyBorder="1"/>
    <xf numFmtId="164" fontId="54" fillId="2" borderId="3" xfId="1" applyNumberFormat="1" applyFont="1" applyFill="1" applyBorder="1"/>
    <xf numFmtId="164" fontId="12" fillId="2" borderId="3" xfId="1" applyNumberFormat="1" applyFont="1" applyFill="1" applyBorder="1" applyAlignment="1">
      <alignment horizontal="left"/>
    </xf>
    <xf numFmtId="0" fontId="8" fillId="2" borderId="1" xfId="0" applyFont="1" applyFill="1" applyBorder="1"/>
    <xf numFmtId="0" fontId="12" fillId="2" borderId="2" xfId="0" applyFont="1" applyFill="1" applyBorder="1" applyAlignment="1">
      <alignment horizontal="left" vertical="center"/>
    </xf>
    <xf numFmtId="41" fontId="8" fillId="2" borderId="3" xfId="1" applyFont="1" applyFill="1" applyBorder="1" applyAlignment="1">
      <alignment horizontal="center"/>
    </xf>
    <xf numFmtId="43" fontId="6" fillId="2" borderId="3" xfId="0" applyNumberFormat="1" applyFont="1" applyFill="1" applyBorder="1" applyAlignment="1">
      <alignment horizontal="center" vertical="center"/>
    </xf>
    <xf numFmtId="0" fontId="54" fillId="2" borderId="4" xfId="0" applyFont="1" applyFill="1" applyBorder="1" applyAlignment="1">
      <alignment horizontal="left" vertical="center"/>
    </xf>
    <xf numFmtId="0" fontId="54" fillId="2" borderId="2" xfId="0" applyFont="1" applyFill="1" applyBorder="1" applyAlignment="1">
      <alignment horizontal="left" vertical="center"/>
    </xf>
    <xf numFmtId="0" fontId="54" fillId="2" borderId="3" xfId="0" applyFont="1" applyFill="1" applyBorder="1" applyAlignment="1">
      <alignment horizontal="left" vertical="center"/>
    </xf>
    <xf numFmtId="0" fontId="56" fillId="2" borderId="3" xfId="0" applyFont="1" applyFill="1" applyBorder="1" applyAlignment="1">
      <alignment horizontal="left" vertical="center" wrapText="1"/>
    </xf>
    <xf numFmtId="0" fontId="54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right" vertical="center"/>
    </xf>
    <xf numFmtId="164" fontId="8" fillId="2" borderId="3" xfId="1" applyNumberFormat="1" applyFont="1" applyFill="1" applyBorder="1" applyAlignment="1">
      <alignment horizontal="right" vertical="center"/>
    </xf>
    <xf numFmtId="164" fontId="8" fillId="2" borderId="3" xfId="1" applyNumberFormat="1" applyFont="1" applyFill="1" applyBorder="1" applyAlignment="1">
      <alignment horizontal="center"/>
    </xf>
    <xf numFmtId="43" fontId="8" fillId="2" borderId="3" xfId="0" applyNumberFormat="1" applyFont="1" applyFill="1" applyBorder="1" applyAlignment="1">
      <alignment horizontal="center" vertical="center"/>
    </xf>
    <xf numFmtId="0" fontId="13" fillId="2" borderId="1" xfId="1" quotePrefix="1" applyNumberFormat="1" applyFont="1" applyFill="1" applyBorder="1" applyAlignment="1">
      <alignment horizontal="left"/>
    </xf>
    <xf numFmtId="0" fontId="13" fillId="2" borderId="4" xfId="1" quotePrefix="1" applyNumberFormat="1" applyFont="1" applyFill="1" applyBorder="1" applyAlignment="1">
      <alignment horizontal="left"/>
    </xf>
    <xf numFmtId="0" fontId="13" fillId="2" borderId="2" xfId="1" quotePrefix="1" applyNumberFormat="1" applyFont="1" applyFill="1" applyBorder="1" applyAlignment="1">
      <alignment horizontal="left"/>
    </xf>
    <xf numFmtId="0" fontId="12" fillId="2" borderId="4" xfId="1" quotePrefix="1" applyNumberFormat="1" applyFont="1" applyFill="1" applyBorder="1" applyAlignment="1">
      <alignment horizontal="left"/>
    </xf>
    <xf numFmtId="0" fontId="12" fillId="2" borderId="2" xfId="1" quotePrefix="1" applyNumberFormat="1" applyFont="1" applyFill="1" applyBorder="1" applyAlignment="1">
      <alignment horizontal="left"/>
    </xf>
    <xf numFmtId="41" fontId="8" fillId="2" borderId="3" xfId="1" applyFont="1" applyFill="1" applyBorder="1" applyAlignment="1">
      <alignment horizontal="right"/>
    </xf>
    <xf numFmtId="164" fontId="8" fillId="2" borderId="3" xfId="1" applyNumberFormat="1" applyFont="1" applyFill="1" applyBorder="1" applyAlignment="1">
      <alignment horizontal="right"/>
    </xf>
    <xf numFmtId="164" fontId="56" fillId="2" borderId="3" xfId="1" applyNumberFormat="1" applyFont="1" applyFill="1" applyBorder="1" applyAlignment="1">
      <alignment horizontal="right"/>
    </xf>
    <xf numFmtId="0" fontId="54" fillId="2" borderId="4" xfId="0" applyFont="1" applyFill="1" applyBorder="1" applyAlignment="1">
      <alignment vertical="center"/>
    </xf>
    <xf numFmtId="0" fontId="54" fillId="2" borderId="2" xfId="0" applyFont="1" applyFill="1" applyBorder="1" applyAlignment="1">
      <alignment vertical="center"/>
    </xf>
    <xf numFmtId="49" fontId="13" fillId="2" borderId="1" xfId="1" applyNumberFormat="1" applyFont="1" applyFill="1" applyBorder="1" applyAlignment="1">
      <alignment horizontal="left"/>
    </xf>
    <xf numFmtId="49" fontId="13" fillId="2" borderId="4" xfId="1" applyNumberFormat="1" applyFont="1" applyFill="1" applyBorder="1" applyAlignment="1">
      <alignment horizontal="left"/>
    </xf>
    <xf numFmtId="49" fontId="13" fillId="2" borderId="2" xfId="1" applyNumberFormat="1" applyFont="1" applyFill="1" applyBorder="1" applyAlignment="1">
      <alignment horizontal="left"/>
    </xf>
    <xf numFmtId="0" fontId="56" fillId="2" borderId="3" xfId="0" applyFont="1" applyFill="1" applyBorder="1" applyAlignment="1">
      <alignment horizontal="left" vertical="center"/>
    </xf>
    <xf numFmtId="49" fontId="12" fillId="2" borderId="3" xfId="1" applyNumberFormat="1" applyFont="1" applyFill="1" applyBorder="1" applyAlignment="1">
      <alignment horizontal="left"/>
    </xf>
    <xf numFmtId="164" fontId="6" fillId="2" borderId="3" xfId="1" applyNumberFormat="1" applyFont="1" applyFill="1" applyBorder="1"/>
    <xf numFmtId="0" fontId="6" fillId="2" borderId="1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41" fontId="6" fillId="2" borderId="3" xfId="1" applyFont="1" applyFill="1" applyBorder="1"/>
    <xf numFmtId="164" fontId="6" fillId="2" borderId="3" xfId="1" applyNumberFormat="1" applyFont="1" applyFill="1" applyBorder="1" applyAlignment="1">
      <alignment vertical="center"/>
    </xf>
    <xf numFmtId="164" fontId="13" fillId="2" borderId="3" xfId="1" applyNumberFormat="1" applyFont="1" applyFill="1" applyBorder="1" applyAlignment="1">
      <alignment horizontal="left"/>
    </xf>
    <xf numFmtId="0" fontId="8" fillId="2" borderId="3" xfId="1" applyNumberFormat="1" applyFont="1" applyFill="1" applyBorder="1"/>
    <xf numFmtId="49" fontId="8" fillId="2" borderId="3" xfId="1" applyNumberFormat="1" applyFont="1" applyFill="1" applyBorder="1"/>
    <xf numFmtId="43" fontId="8" fillId="2" borderId="3" xfId="1" applyNumberFormat="1" applyFont="1" applyFill="1" applyBorder="1"/>
    <xf numFmtId="0" fontId="13" fillId="2" borderId="3" xfId="0" applyFont="1" applyFill="1" applyBorder="1" applyAlignment="1">
      <alignment horizontal="left" vertical="center"/>
    </xf>
    <xf numFmtId="164" fontId="54" fillId="2" borderId="3" xfId="1" applyNumberFormat="1" applyFont="1" applyFill="1" applyBorder="1" applyAlignment="1">
      <alignment vertical="center"/>
    </xf>
    <xf numFmtId="41" fontId="12" fillId="2" borderId="3" xfId="1" applyFont="1" applyFill="1" applyBorder="1" applyAlignment="1">
      <alignment horizontal="left"/>
    </xf>
    <xf numFmtId="0" fontId="13" fillId="2" borderId="3" xfId="0" applyFont="1" applyFill="1" applyBorder="1" applyAlignment="1">
      <alignment horizontal="left"/>
    </xf>
    <xf numFmtId="0" fontId="13" fillId="2" borderId="3" xfId="1" quotePrefix="1" applyNumberFormat="1" applyFont="1" applyFill="1" applyBorder="1" applyAlignment="1">
      <alignment horizontal="left"/>
    </xf>
    <xf numFmtId="0" fontId="8" fillId="2" borderId="4" xfId="0" applyFont="1" applyFill="1" applyBorder="1"/>
    <xf numFmtId="0" fontId="8" fillId="2" borderId="2" xfId="0" applyFont="1" applyFill="1" applyBorder="1"/>
    <xf numFmtId="41" fontId="6" fillId="2" borderId="3" xfId="1" applyFont="1" applyFill="1" applyBorder="1" applyAlignment="1">
      <alignment vertical="center"/>
    </xf>
    <xf numFmtId="41" fontId="13" fillId="2" borderId="3" xfId="1" applyFont="1" applyFill="1" applyBorder="1" applyAlignment="1">
      <alignment horizontal="left" vertical="center"/>
    </xf>
    <xf numFmtId="49" fontId="13" fillId="2" borderId="3" xfId="1" applyNumberFormat="1" applyFont="1" applyFill="1" applyBorder="1" applyAlignment="1">
      <alignment horizontal="left" vertical="center" wrapText="1"/>
    </xf>
    <xf numFmtId="4" fontId="54" fillId="2" borderId="0" xfId="0" applyNumberFormat="1" applyFont="1" applyFill="1"/>
    <xf numFmtId="0" fontId="54" fillId="2" borderId="0" xfId="0" applyFont="1" applyFill="1"/>
    <xf numFmtId="0" fontId="53" fillId="2" borderId="3" xfId="0" applyFont="1" applyFill="1" applyBorder="1" applyAlignment="1"/>
    <xf numFmtId="164" fontId="12" fillId="2" borderId="3" xfId="1" applyNumberFormat="1" applyFont="1" applyFill="1" applyBorder="1" applyAlignment="1">
      <alignment horizontal="right" vertical="center"/>
    </xf>
    <xf numFmtId="164" fontId="54" fillId="2" borderId="3" xfId="1" applyNumberFormat="1" applyFont="1" applyFill="1" applyBorder="1" applyAlignment="1">
      <alignment horizontal="right" vertical="center"/>
    </xf>
    <xf numFmtId="43" fontId="12" fillId="2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/>
    <xf numFmtId="164" fontId="8" fillId="2" borderId="0" xfId="0" applyNumberFormat="1" applyFont="1" applyFill="1"/>
    <xf numFmtId="0" fontId="12" fillId="2" borderId="1" xfId="0" applyFont="1" applyFill="1" applyBorder="1"/>
    <xf numFmtId="41" fontId="53" fillId="2" borderId="3" xfId="1" applyFont="1" applyFill="1" applyBorder="1"/>
    <xf numFmtId="49" fontId="53" fillId="2" borderId="3" xfId="1" applyNumberFormat="1" applyFont="1" applyFill="1" applyBorder="1" applyAlignment="1"/>
    <xf numFmtId="164" fontId="53" fillId="2" borderId="3" xfId="1" applyNumberFormat="1" applyFont="1" applyFill="1" applyBorder="1" applyAlignment="1">
      <alignment horizontal="right" vertical="center"/>
    </xf>
    <xf numFmtId="164" fontId="53" fillId="2" borderId="3" xfId="0" applyNumberFormat="1" applyFont="1" applyFill="1" applyBorder="1" applyAlignment="1">
      <alignment horizontal="right" vertical="center"/>
    </xf>
    <xf numFmtId="164" fontId="12" fillId="2" borderId="3" xfId="0" applyNumberFormat="1" applyFont="1" applyFill="1" applyBorder="1" applyAlignment="1">
      <alignment horizontal="right" vertical="center"/>
    </xf>
    <xf numFmtId="41" fontId="12" fillId="2" borderId="3" xfId="1" applyFont="1" applyFill="1" applyBorder="1"/>
    <xf numFmtId="49" fontId="12" fillId="2" borderId="3" xfId="1" applyNumberFormat="1" applyFont="1" applyFill="1" applyBorder="1" applyAlignment="1"/>
    <xf numFmtId="41" fontId="8" fillId="2" borderId="0" xfId="0" applyNumberFormat="1" applyFont="1" applyFill="1"/>
    <xf numFmtId="0" fontId="12" fillId="2" borderId="1" xfId="0" applyFont="1" applyFill="1" applyBorder="1" applyAlignment="1">
      <alignment horizontal="left" vertical="center"/>
    </xf>
    <xf numFmtId="43" fontId="6" fillId="2" borderId="3" xfId="0" applyNumberFormat="1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43" fontId="8" fillId="2" borderId="3" xfId="0" applyNumberFormat="1" applyFont="1" applyFill="1" applyBorder="1" applyAlignment="1">
      <alignment horizontal="left" vertical="center"/>
    </xf>
    <xf numFmtId="0" fontId="8" fillId="2" borderId="0" xfId="0" applyFont="1" applyFill="1" applyBorder="1"/>
    <xf numFmtId="0" fontId="12" fillId="2" borderId="3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left" vertical="top" wrapText="1"/>
    </xf>
    <xf numFmtId="49" fontId="13" fillId="2" borderId="3" xfId="1" applyNumberFormat="1" applyFont="1" applyFill="1" applyBorder="1" applyAlignment="1">
      <alignment horizontal="left"/>
    </xf>
    <xf numFmtId="49" fontId="13" fillId="2" borderId="3" xfId="1" applyNumberFormat="1" applyFont="1" applyFill="1" applyBorder="1" applyAlignment="1"/>
    <xf numFmtId="41" fontId="13" fillId="2" borderId="3" xfId="1" applyFont="1" applyFill="1" applyBorder="1" applyAlignment="1"/>
    <xf numFmtId="164" fontId="13" fillId="2" borderId="3" xfId="1" applyNumberFormat="1" applyFont="1" applyFill="1" applyBorder="1" applyAlignment="1"/>
    <xf numFmtId="43" fontId="13" fillId="2" borderId="3" xfId="0" applyNumberFormat="1" applyFont="1" applyFill="1" applyBorder="1" applyAlignment="1"/>
    <xf numFmtId="49" fontId="13" fillId="2" borderId="3" xfId="1" applyNumberFormat="1" applyFont="1" applyFill="1" applyBorder="1" applyAlignment="1">
      <alignment horizontal="left" vertical="center"/>
    </xf>
    <xf numFmtId="43" fontId="6" fillId="2" borderId="3" xfId="1" applyNumberFormat="1" applyFont="1" applyFill="1" applyBorder="1"/>
    <xf numFmtId="0" fontId="8" fillId="2" borderId="3" xfId="4" applyFont="1" applyFill="1" applyBorder="1" applyAlignment="1">
      <alignment horizontal="right"/>
    </xf>
    <xf numFmtId="49" fontId="8" fillId="2" borderId="3" xfId="5" applyNumberFormat="1" applyFont="1" applyFill="1" applyBorder="1" applyAlignment="1"/>
    <xf numFmtId="43" fontId="8" fillId="2" borderId="3" xfId="4" applyNumberFormat="1" applyFont="1" applyFill="1" applyBorder="1"/>
    <xf numFmtId="0" fontId="6" fillId="2" borderId="4" xfId="4" applyFont="1" applyFill="1" applyBorder="1" applyAlignment="1">
      <alignment horizontal="left" vertical="top"/>
    </xf>
    <xf numFmtId="0" fontId="6" fillId="2" borderId="3" xfId="4" applyFont="1" applyFill="1" applyBorder="1" applyAlignment="1">
      <alignment horizontal="right"/>
    </xf>
    <xf numFmtId="49" fontId="6" fillId="2" borderId="3" xfId="5" applyNumberFormat="1" applyFont="1" applyFill="1" applyBorder="1" applyAlignment="1"/>
    <xf numFmtId="43" fontId="6" fillId="2" borderId="3" xfId="4" applyNumberFormat="1" applyFont="1" applyFill="1" applyBorder="1"/>
    <xf numFmtId="0" fontId="8" fillId="2" borderId="4" xfId="4" applyFont="1" applyFill="1" applyBorder="1" applyAlignment="1">
      <alignment horizontal="left" vertical="top"/>
    </xf>
    <xf numFmtId="49" fontId="12" fillId="2" borderId="3" xfId="1" applyNumberFormat="1" applyFont="1" applyFill="1" applyBorder="1" applyAlignment="1">
      <alignment horizontal="left" vertical="top"/>
    </xf>
    <xf numFmtId="0" fontId="5" fillId="2" borderId="5" xfId="0" applyFont="1" applyFill="1" applyBorder="1" applyAlignment="1">
      <alignment horizontal="left" vertical="center"/>
    </xf>
    <xf numFmtId="49" fontId="3" fillId="2" borderId="11" xfId="1" applyNumberFormat="1" applyFont="1" applyFill="1" applyBorder="1" applyAlignment="1">
      <alignment horizontal="left" vertical="center" wrapText="1"/>
    </xf>
    <xf numFmtId="0" fontId="5" fillId="2" borderId="7" xfId="0" applyNumberFormat="1" applyFont="1" applyFill="1" applyBorder="1" applyAlignment="1">
      <alignment vertical="center"/>
    </xf>
    <xf numFmtId="4" fontId="41" fillId="2" borderId="3" xfId="0" applyNumberFormat="1" applyFont="1" applyFill="1" applyBorder="1" applyAlignment="1">
      <alignment vertical="center"/>
    </xf>
    <xf numFmtId="0" fontId="12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top" wrapText="1"/>
    </xf>
    <xf numFmtId="49" fontId="12" fillId="2" borderId="0" xfId="1" applyNumberFormat="1" applyFont="1" applyFill="1" applyBorder="1" applyAlignment="1">
      <alignment horizontal="left"/>
    </xf>
    <xf numFmtId="49" fontId="13" fillId="2" borderId="0" xfId="1" applyNumberFormat="1" applyFont="1" applyFill="1" applyBorder="1" applyAlignment="1">
      <alignment horizontal="left"/>
    </xf>
    <xf numFmtId="49" fontId="13" fillId="2" borderId="0" xfId="1" applyNumberFormat="1" applyFont="1" applyFill="1" applyBorder="1" applyAlignment="1"/>
    <xf numFmtId="41" fontId="13" fillId="2" borderId="0" xfId="1" applyFont="1" applyFill="1" applyBorder="1" applyAlignment="1"/>
    <xf numFmtId="164" fontId="13" fillId="2" borderId="0" xfId="1" applyNumberFormat="1" applyFont="1" applyFill="1" applyBorder="1" applyAlignment="1"/>
    <xf numFmtId="43" fontId="13" fillId="2" borderId="0" xfId="0" applyNumberFormat="1" applyFont="1" applyFill="1" applyBorder="1" applyAlignment="1"/>
    <xf numFmtId="0" fontId="7" fillId="2" borderId="3" xfId="0" applyNumberFormat="1" applyFont="1" applyFill="1" applyBorder="1" applyAlignment="1">
      <alignment vertical="center"/>
    </xf>
    <xf numFmtId="0" fontId="27" fillId="2" borderId="2" xfId="0" applyFont="1" applyFill="1" applyBorder="1" applyAlignment="1">
      <alignment horizontal="left" vertical="center" wrapText="1"/>
    </xf>
    <xf numFmtId="164" fontId="8" fillId="2" borderId="0" xfId="0" applyNumberFormat="1" applyFont="1" applyFill="1" applyAlignment="1">
      <alignment vertical="center"/>
    </xf>
    <xf numFmtId="43" fontId="0" fillId="0" borderId="0" xfId="0" applyNumberFormat="1"/>
    <xf numFmtId="0" fontId="44" fillId="2" borderId="0" xfId="0" applyFont="1" applyFill="1" applyBorder="1" applyAlignment="1">
      <alignment horizontal="center"/>
    </xf>
    <xf numFmtId="0" fontId="45" fillId="2" borderId="0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42" fillId="2" borderId="0" xfId="0" applyFont="1" applyFill="1" applyAlignment="1">
      <alignment horizontal="left"/>
    </xf>
    <xf numFmtId="0" fontId="42" fillId="2" borderId="0" xfId="0" applyFont="1" applyFill="1" applyAlignment="1">
      <alignment horizontal="center"/>
    </xf>
    <xf numFmtId="0" fontId="16" fillId="2" borderId="1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center" vertical="top"/>
    </xf>
    <xf numFmtId="0" fontId="9" fillId="2" borderId="8" xfId="0" applyFont="1" applyFill="1" applyBorder="1" applyAlignment="1">
      <alignment horizontal="center" vertical="top"/>
    </xf>
    <xf numFmtId="0" fontId="9" fillId="2" borderId="3" xfId="0" applyFont="1" applyFill="1" applyBorder="1" applyAlignment="1">
      <alignment horizontal="center" vertical="center"/>
    </xf>
    <xf numFmtId="0" fontId="31" fillId="2" borderId="0" xfId="0" applyFont="1" applyFill="1" applyAlignment="1">
      <alignment horizontal="left"/>
    </xf>
    <xf numFmtId="49" fontId="7" fillId="2" borderId="0" xfId="1" applyNumberFormat="1" applyFont="1" applyFill="1" applyBorder="1" applyAlignment="1"/>
    <xf numFmtId="0" fontId="5" fillId="2" borderId="1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/>
    </xf>
    <xf numFmtId="0" fontId="3" fillId="2" borderId="1" xfId="1" applyNumberFormat="1" applyFont="1" applyFill="1" applyBorder="1" applyAlignment="1">
      <alignment horizontal="left"/>
    </xf>
    <xf numFmtId="0" fontId="3" fillId="2" borderId="2" xfId="1" applyNumberFormat="1" applyFont="1" applyFill="1" applyBorder="1" applyAlignment="1">
      <alignment horizontal="left"/>
    </xf>
    <xf numFmtId="49" fontId="3" fillId="2" borderId="1" xfId="1" quotePrefix="1" applyNumberFormat="1" applyFont="1" applyFill="1" applyBorder="1" applyAlignment="1">
      <alignment horizontal="left"/>
    </xf>
    <xf numFmtId="49" fontId="3" fillId="2" borderId="2" xfId="1" quotePrefix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0" fontId="9" fillId="2" borderId="0" xfId="0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41" fontId="7" fillId="2" borderId="3" xfId="1" applyFont="1" applyFill="1" applyBorder="1" applyAlignment="1">
      <alignment horizontal="center"/>
    </xf>
    <xf numFmtId="0" fontId="9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5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41" fontId="5" fillId="2" borderId="0" xfId="1" applyFont="1" applyFill="1" applyBorder="1"/>
    <xf numFmtId="0" fontId="5" fillId="2" borderId="0" xfId="0" applyFont="1" applyFill="1" applyBorder="1"/>
    <xf numFmtId="49" fontId="17" fillId="2" borderId="1" xfId="1" applyNumberFormat="1" applyFont="1" applyFill="1" applyBorder="1" applyAlignment="1">
      <alignment horizontal="left" vertical="center"/>
    </xf>
    <xf numFmtId="49" fontId="17" fillId="2" borderId="4" xfId="1" applyNumberFormat="1" applyFont="1" applyFill="1" applyBorder="1" applyAlignment="1">
      <alignment horizontal="left" vertical="center"/>
    </xf>
    <xf numFmtId="49" fontId="17" fillId="2" borderId="2" xfId="1" applyNumberFormat="1" applyFont="1" applyFill="1" applyBorder="1" applyAlignment="1">
      <alignment horizontal="left" vertical="center"/>
    </xf>
    <xf numFmtId="0" fontId="17" fillId="2" borderId="1" xfId="1" applyNumberFormat="1" applyFont="1" applyFill="1" applyBorder="1" applyAlignment="1">
      <alignment horizontal="left"/>
    </xf>
    <xf numFmtId="0" fontId="17" fillId="2" borderId="4" xfId="1" applyNumberFormat="1" applyFont="1" applyFill="1" applyBorder="1" applyAlignment="1">
      <alignment horizontal="left"/>
    </xf>
    <xf numFmtId="49" fontId="34" fillId="2" borderId="1" xfId="1" quotePrefix="1" applyNumberFormat="1" applyFont="1" applyFill="1" applyBorder="1" applyAlignment="1">
      <alignment horizontal="left"/>
    </xf>
    <xf numFmtId="49" fontId="34" fillId="2" borderId="4" xfId="1" quotePrefix="1" applyNumberFormat="1" applyFont="1" applyFill="1" applyBorder="1" applyAlignment="1">
      <alignment horizontal="left"/>
    </xf>
    <xf numFmtId="49" fontId="34" fillId="2" borderId="2" xfId="1" quotePrefix="1" applyNumberFormat="1" applyFont="1" applyFill="1" applyBorder="1" applyAlignment="1">
      <alignment horizontal="left"/>
    </xf>
    <xf numFmtId="0" fontId="33" fillId="2" borderId="1" xfId="0" applyFont="1" applyFill="1" applyBorder="1"/>
    <xf numFmtId="0" fontId="33" fillId="2" borderId="4" xfId="0" applyFont="1" applyFill="1" applyBorder="1"/>
    <xf numFmtId="0" fontId="33" fillId="2" borderId="2" xfId="0" applyFont="1" applyFill="1" applyBorder="1"/>
    <xf numFmtId="0" fontId="33" fillId="2" borderId="3" xfId="0" applyFont="1" applyFill="1" applyBorder="1"/>
    <xf numFmtId="49" fontId="34" fillId="2" borderId="3" xfId="1" quotePrefix="1" applyNumberFormat="1" applyFont="1" applyFill="1" applyBorder="1" applyAlignment="1">
      <alignment horizontal="left"/>
    </xf>
    <xf numFmtId="0" fontId="33" fillId="2" borderId="1" xfId="0" applyFont="1" applyFill="1" applyBorder="1" applyAlignment="1">
      <alignment horizontal="left"/>
    </xf>
    <xf numFmtId="0" fontId="33" fillId="2" borderId="4" xfId="0" applyFont="1" applyFill="1" applyBorder="1" applyAlignment="1">
      <alignment horizontal="left"/>
    </xf>
    <xf numFmtId="0" fontId="33" fillId="2" borderId="2" xfId="0" applyFont="1" applyFill="1" applyBorder="1" applyAlignment="1">
      <alignment horizontal="left"/>
    </xf>
    <xf numFmtId="49" fontId="34" fillId="2" borderId="3" xfId="1" applyNumberFormat="1" applyFont="1" applyFill="1" applyBorder="1" applyAlignment="1"/>
    <xf numFmtId="49" fontId="34" fillId="2" borderId="3" xfId="1" quotePrefix="1" applyNumberFormat="1" applyFont="1" applyFill="1" applyBorder="1" applyAlignment="1">
      <alignment horizontal="left" vertical="center"/>
    </xf>
    <xf numFmtId="0" fontId="34" fillId="2" borderId="1" xfId="0" applyFont="1" applyFill="1" applyBorder="1" applyAlignment="1">
      <alignment horizontal="left"/>
    </xf>
    <xf numFmtId="0" fontId="34" fillId="2" borderId="4" xfId="0" applyFont="1" applyFill="1" applyBorder="1" applyAlignment="1">
      <alignment horizontal="left"/>
    </xf>
    <xf numFmtId="0" fontId="34" fillId="2" borderId="2" xfId="0" applyFont="1" applyFill="1" applyBorder="1" applyAlignment="1">
      <alignment horizontal="left"/>
    </xf>
    <xf numFmtId="49" fontId="34" fillId="2" borderId="1" xfId="1" applyNumberFormat="1" applyFont="1" applyFill="1" applyBorder="1" applyAlignment="1">
      <alignment horizontal="left"/>
    </xf>
    <xf numFmtId="49" fontId="34" fillId="2" borderId="4" xfId="1" applyNumberFormat="1" applyFont="1" applyFill="1" applyBorder="1" applyAlignment="1">
      <alignment horizontal="left"/>
    </xf>
    <xf numFmtId="49" fontId="34" fillId="2" borderId="2" xfId="1" applyNumberFormat="1" applyFont="1" applyFill="1" applyBorder="1" applyAlignment="1">
      <alignment horizontal="left"/>
    </xf>
    <xf numFmtId="41" fontId="32" fillId="2" borderId="3" xfId="1" applyFont="1" applyFill="1" applyBorder="1" applyAlignment="1">
      <alignment horizontal="center"/>
    </xf>
    <xf numFmtId="0" fontId="33" fillId="2" borderId="1" xfId="0" applyFont="1" applyFill="1" applyBorder="1" applyAlignment="1">
      <alignment horizontal="left" vertical="center"/>
    </xf>
    <xf numFmtId="0" fontId="33" fillId="2" borderId="4" xfId="0" applyFont="1" applyFill="1" applyBorder="1" applyAlignment="1">
      <alignment horizontal="left" vertical="center"/>
    </xf>
    <xf numFmtId="0" fontId="33" fillId="2" borderId="2" xfId="0" applyFont="1" applyFill="1" applyBorder="1" applyAlignment="1">
      <alignment horizontal="left" vertical="center"/>
    </xf>
    <xf numFmtId="49" fontId="33" fillId="2" borderId="0" xfId="1" applyNumberFormat="1" applyFont="1" applyFill="1" applyBorder="1"/>
    <xf numFmtId="41" fontId="33" fillId="2" borderId="0" xfId="1" applyFont="1" applyFill="1" applyBorder="1" applyAlignment="1">
      <alignment horizontal="center"/>
    </xf>
    <xf numFmtId="49" fontId="34" fillId="2" borderId="0" xfId="1" applyNumberFormat="1" applyFont="1" applyFill="1" applyBorder="1" applyAlignment="1">
      <alignment horizontal="center"/>
    </xf>
    <xf numFmtId="0" fontId="33" fillId="2" borderId="0" xfId="0" applyFont="1" applyFill="1" applyBorder="1" applyAlignment="1">
      <alignment horizontal="left"/>
    </xf>
    <xf numFmtId="49" fontId="34" fillId="2" borderId="3" xfId="1" quotePrefix="1" applyNumberFormat="1" applyFont="1" applyFill="1" applyBorder="1" applyAlignment="1">
      <alignment vertical="center"/>
    </xf>
    <xf numFmtId="0" fontId="33" fillId="2" borderId="3" xfId="0" applyFont="1" applyFill="1" applyBorder="1" applyAlignment="1">
      <alignment horizontal="left"/>
    </xf>
    <xf numFmtId="0" fontId="32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41" fontId="8" fillId="2" borderId="3" xfId="0" applyNumberFormat="1" applyFont="1" applyFill="1" applyBorder="1" applyAlignment="1">
      <alignment vertical="center"/>
    </xf>
    <xf numFmtId="0" fontId="8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26" fillId="2" borderId="1" xfId="0" applyFont="1" applyFill="1" applyBorder="1" applyAlignment="1">
      <alignment horizontal="left"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 wrapText="1"/>
    </xf>
    <xf numFmtId="0" fontId="34" fillId="2" borderId="3" xfId="1" applyNumberFormat="1" applyFont="1" applyFill="1" applyBorder="1" applyAlignment="1">
      <alignment horizontal="center" vertical="center"/>
    </xf>
    <xf numFmtId="0" fontId="34" fillId="2" borderId="3" xfId="0" applyFont="1" applyFill="1" applyBorder="1" applyAlignment="1">
      <alignment horizontal="center"/>
    </xf>
    <xf numFmtId="0" fontId="52" fillId="2" borderId="1" xfId="0" quotePrefix="1" applyFont="1" applyFill="1" applyBorder="1"/>
    <xf numFmtId="0" fontId="0" fillId="2" borderId="18" xfId="0" applyFill="1" applyBorder="1"/>
    <xf numFmtId="0" fontId="0" fillId="2" borderId="20" xfId="0" applyFill="1" applyBorder="1"/>
    <xf numFmtId="43" fontId="0" fillId="2" borderId="20" xfId="0" applyNumberFormat="1" applyFill="1" applyBorder="1"/>
    <xf numFmtId="0" fontId="0" fillId="2" borderId="17" xfId="0" applyFill="1" applyBorder="1"/>
    <xf numFmtId="0" fontId="0" fillId="2" borderId="7" xfId="0" applyFill="1" applyBorder="1"/>
    <xf numFmtId="43" fontId="0" fillId="2" borderId="7" xfId="0" applyNumberFormat="1" applyFill="1" applyBorder="1"/>
    <xf numFmtId="0" fontId="52" fillId="2" borderId="3" xfId="0" applyFont="1" applyFill="1" applyBorder="1"/>
    <xf numFmtId="0" fontId="0" fillId="2" borderId="19" xfId="0" applyFill="1" applyBorder="1"/>
    <xf numFmtId="0" fontId="0" fillId="2" borderId="2" xfId="0" applyFill="1" applyBorder="1"/>
    <xf numFmtId="0" fontId="0" fillId="2" borderId="5" xfId="0" applyFill="1" applyBorder="1"/>
    <xf numFmtId="0" fontId="0" fillId="2" borderId="11" xfId="0" applyFill="1" applyBorder="1"/>
    <xf numFmtId="0" fontId="0" fillId="2" borderId="1" xfId="0" applyFont="1" applyFill="1" applyBorder="1"/>
    <xf numFmtId="0" fontId="0" fillId="2" borderId="3" xfId="0" applyFill="1" applyBorder="1" applyAlignment="1">
      <alignment horizontal="center"/>
    </xf>
    <xf numFmtId="0" fontId="33" fillId="2" borderId="0" xfId="0" applyFont="1" applyFill="1" applyAlignment="1">
      <alignment horizontal="center" vertical="center"/>
    </xf>
    <xf numFmtId="0" fontId="35" fillId="2" borderId="3" xfId="0" applyFont="1" applyFill="1" applyBorder="1" applyAlignment="1">
      <alignment horizontal="center" vertical="center"/>
    </xf>
    <xf numFmtId="0" fontId="34" fillId="2" borderId="3" xfId="0" quotePrefix="1" applyFont="1" applyFill="1" applyBorder="1" applyAlignment="1">
      <alignment horizontal="center"/>
    </xf>
    <xf numFmtId="0" fontId="34" fillId="2" borderId="3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center" vertical="center"/>
    </xf>
    <xf numFmtId="0" fontId="13" fillId="2" borderId="3" xfId="1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top"/>
    </xf>
    <xf numFmtId="0" fontId="54" fillId="2" borderId="3" xfId="0" applyFont="1" applyFill="1" applyBorder="1" applyAlignment="1">
      <alignment horizontal="center" vertical="center"/>
    </xf>
    <xf numFmtId="0" fontId="17" fillId="2" borderId="3" xfId="0" quotePrefix="1" applyFont="1" applyFill="1" applyBorder="1" applyAlignment="1">
      <alignment horizontal="left"/>
    </xf>
    <xf numFmtId="0" fontId="7" fillId="2" borderId="0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20" fillId="2" borderId="3" xfId="0" quotePrefix="1" applyFont="1" applyFill="1" applyBorder="1" applyAlignment="1">
      <alignment horizontal="center" vertical="center"/>
    </xf>
    <xf numFmtId="0" fontId="3" fillId="2" borderId="3" xfId="0" quotePrefix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49" fontId="17" fillId="2" borderId="3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2" fillId="2" borderId="21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/>
    </xf>
    <xf numFmtId="0" fontId="25" fillId="2" borderId="3" xfId="0" applyFont="1" applyFill="1" applyBorder="1" applyAlignment="1">
      <alignment horizontal="center" vertical="top"/>
    </xf>
    <xf numFmtId="49" fontId="25" fillId="2" borderId="3" xfId="0" applyNumberFormat="1" applyFont="1" applyFill="1" applyBorder="1" applyAlignment="1">
      <alignment horizontal="center" vertical="center"/>
    </xf>
    <xf numFmtId="0" fontId="25" fillId="2" borderId="3" xfId="0" applyNumberFormat="1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vertical="center"/>
    </xf>
    <xf numFmtId="0" fontId="27" fillId="2" borderId="9" xfId="0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center" vertical="center"/>
    </xf>
    <xf numFmtId="0" fontId="23" fillId="2" borderId="21" xfId="0" applyFont="1" applyFill="1" applyBorder="1" applyAlignment="1">
      <alignment horizontal="center" vertical="center"/>
    </xf>
    <xf numFmtId="0" fontId="24" fillId="2" borderId="21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26" fillId="2" borderId="21" xfId="0" applyFont="1" applyFill="1" applyBorder="1" applyAlignment="1">
      <alignment horizontal="center" vertical="center"/>
    </xf>
    <xf numFmtId="0" fontId="27" fillId="2" borderId="21" xfId="0" applyFont="1" applyFill="1" applyBorder="1" applyAlignment="1">
      <alignment horizontal="center" vertical="center"/>
    </xf>
    <xf numFmtId="0" fontId="26" fillId="2" borderId="21" xfId="0" applyFont="1" applyFill="1" applyBorder="1" applyAlignment="1">
      <alignment vertical="center"/>
    </xf>
    <xf numFmtId="0" fontId="37" fillId="2" borderId="21" xfId="0" applyFont="1" applyFill="1" applyBorder="1" applyAlignment="1">
      <alignment vertical="center"/>
    </xf>
    <xf numFmtId="0" fontId="3" fillId="2" borderId="17" xfId="0" applyFont="1" applyFill="1" applyBorder="1" applyAlignment="1">
      <alignment horizontal="center" vertical="top"/>
    </xf>
    <xf numFmtId="0" fontId="5" fillId="2" borderId="4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49" fontId="34" fillId="2" borderId="3" xfId="1" quotePrefix="1" applyNumberFormat="1" applyFont="1" applyFill="1" applyBorder="1" applyAlignment="1">
      <alignment horizontal="left"/>
    </xf>
    <xf numFmtId="0" fontId="46" fillId="2" borderId="3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vertical="center" wrapText="1"/>
    </xf>
    <xf numFmtId="0" fontId="27" fillId="2" borderId="2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right" vertical="center"/>
    </xf>
    <xf numFmtId="164" fontId="18" fillId="2" borderId="0" xfId="1" applyNumberFormat="1" applyFont="1" applyFill="1" applyBorder="1" applyAlignment="1">
      <alignment horizontal="right" vertical="center" wrapText="1"/>
    </xf>
    <xf numFmtId="164" fontId="8" fillId="2" borderId="3" xfId="0" applyNumberFormat="1" applyFont="1" applyFill="1" applyBorder="1" applyAlignment="1">
      <alignment vertical="center"/>
    </xf>
    <xf numFmtId="0" fontId="9" fillId="2" borderId="8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/>
    </xf>
    <xf numFmtId="0" fontId="8" fillId="2" borderId="4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49" fontId="12" fillId="2" borderId="1" xfId="1" applyNumberFormat="1" applyFont="1" applyFill="1" applyBorder="1" applyAlignment="1">
      <alignment horizontal="left"/>
    </xf>
    <xf numFmtId="49" fontId="12" fillId="2" borderId="4" xfId="1" applyNumberFormat="1" applyFont="1" applyFill="1" applyBorder="1" applyAlignment="1">
      <alignment horizontal="left"/>
    </xf>
    <xf numFmtId="49" fontId="12" fillId="2" borderId="2" xfId="1" applyNumberFormat="1" applyFont="1" applyFill="1" applyBorder="1" applyAlignment="1">
      <alignment horizontal="left"/>
    </xf>
    <xf numFmtId="0" fontId="12" fillId="2" borderId="4" xfId="1" applyNumberFormat="1" applyFont="1" applyFill="1" applyBorder="1" applyAlignment="1">
      <alignment horizontal="left"/>
    </xf>
    <xf numFmtId="0" fontId="12" fillId="2" borderId="2" xfId="1" applyNumberFormat="1" applyFont="1" applyFill="1" applyBorder="1" applyAlignment="1">
      <alignment horizontal="left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49" fontId="5" fillId="2" borderId="8" xfId="0" applyNumberFormat="1" applyFont="1" applyFill="1" applyBorder="1" applyAlignment="1">
      <alignment vertical="center"/>
    </xf>
    <xf numFmtId="41" fontId="8" fillId="2" borderId="3" xfId="1" applyFont="1" applyFill="1" applyBorder="1" applyAlignment="1">
      <alignment vertical="center"/>
    </xf>
    <xf numFmtId="166" fontId="57" fillId="2" borderId="0" xfId="2" applyNumberFormat="1" applyFont="1" applyFill="1"/>
    <xf numFmtId="43" fontId="8" fillId="2" borderId="0" xfId="0" applyNumberFormat="1" applyFont="1" applyFill="1" applyAlignment="1">
      <alignment horizontal="center"/>
    </xf>
    <xf numFmtId="0" fontId="12" fillId="2" borderId="3" xfId="0" applyFont="1" applyFill="1" applyBorder="1" applyAlignment="1">
      <alignment horizontal="left" vertical="top"/>
    </xf>
    <xf numFmtId="0" fontId="42" fillId="2" borderId="0" xfId="0" applyFont="1" applyFill="1" applyAlignment="1">
      <alignment horizontal="left"/>
    </xf>
    <xf numFmtId="0" fontId="42" fillId="2" borderId="6" xfId="0" applyFont="1" applyFill="1" applyBorder="1" applyAlignment="1">
      <alignment horizontal="left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42" fillId="2" borderId="0" xfId="0" applyFont="1" applyFill="1" applyAlignment="1">
      <alignment horizontal="center"/>
    </xf>
    <xf numFmtId="0" fontId="13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top" wrapText="1"/>
    </xf>
    <xf numFmtId="0" fontId="44" fillId="2" borderId="0" xfId="0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13" fillId="2" borderId="0" xfId="0" applyFont="1" applyFill="1" applyBorder="1" applyAlignment="1">
      <alignment horizontal="center"/>
    </xf>
    <xf numFmtId="0" fontId="42" fillId="2" borderId="0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left"/>
    </xf>
    <xf numFmtId="0" fontId="13" fillId="2" borderId="2" xfId="0" applyFont="1" applyFill="1" applyBorder="1" applyAlignment="1">
      <alignment horizontal="left"/>
    </xf>
    <xf numFmtId="0" fontId="43" fillId="2" borderId="0" xfId="0" applyFont="1" applyFill="1" applyBorder="1" applyAlignment="1">
      <alignment horizontal="center" vertical="center"/>
    </xf>
    <xf numFmtId="0" fontId="45" fillId="2" borderId="0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top"/>
    </xf>
    <xf numFmtId="0" fontId="13" fillId="2" borderId="8" xfId="0" applyFont="1" applyFill="1" applyBorder="1" applyAlignment="1">
      <alignment horizontal="center" vertical="top"/>
    </xf>
    <xf numFmtId="0" fontId="13" fillId="2" borderId="7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top"/>
    </xf>
    <xf numFmtId="0" fontId="6" fillId="2" borderId="8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right" vertical="center"/>
    </xf>
    <xf numFmtId="0" fontId="9" fillId="2" borderId="2" xfId="0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1" fontId="9" fillId="2" borderId="9" xfId="1" applyFont="1" applyFill="1" applyBorder="1" applyAlignment="1">
      <alignment horizontal="center" vertical="center"/>
    </xf>
    <xf numFmtId="41" fontId="9" fillId="2" borderId="4" xfId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/>
    </xf>
    <xf numFmtId="0" fontId="16" fillId="2" borderId="4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49" fontId="9" fillId="2" borderId="12" xfId="1" applyNumberFormat="1" applyFont="1" applyFill="1" applyBorder="1" applyAlignment="1">
      <alignment horizontal="center" vertical="center"/>
    </xf>
    <xf numFmtId="49" fontId="9" fillId="2" borderId="4" xfId="1" applyNumberFormat="1" applyFont="1" applyFill="1" applyBorder="1" applyAlignment="1">
      <alignment horizontal="center" vertical="center"/>
    </xf>
    <xf numFmtId="49" fontId="9" fillId="2" borderId="2" xfId="1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43" fontId="8" fillId="2" borderId="0" xfId="0" applyNumberFormat="1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5" fillId="2" borderId="1" xfId="0" applyNumberFormat="1" applyFont="1" applyFill="1" applyBorder="1" applyAlignment="1">
      <alignment horizontal="left" vertical="center" wrapText="1"/>
    </xf>
    <xf numFmtId="0" fontId="5" fillId="2" borderId="2" xfId="0" applyNumberFormat="1" applyFont="1" applyFill="1" applyBorder="1" applyAlignment="1">
      <alignment horizontal="left" vertical="center" wrapText="1"/>
    </xf>
    <xf numFmtId="0" fontId="31" fillId="2" borderId="0" xfId="0" applyFont="1" applyFill="1" applyAlignment="1">
      <alignment horizontal="center" vertical="center"/>
    </xf>
    <xf numFmtId="0" fontId="31" fillId="2" borderId="0" xfId="0" applyFont="1" applyFill="1" applyAlignment="1">
      <alignment horizont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left"/>
    </xf>
    <xf numFmtId="0" fontId="15" fillId="2" borderId="0" xfId="0" applyFont="1" applyFill="1" applyAlignment="1">
      <alignment horizontal="left"/>
    </xf>
    <xf numFmtId="0" fontId="30" fillId="2" borderId="6" xfId="0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center" vertical="center"/>
    </xf>
    <xf numFmtId="0" fontId="9" fillId="2" borderId="4" xfId="1" applyNumberFormat="1" applyFont="1" applyFill="1" applyBorder="1" applyAlignment="1">
      <alignment horizontal="center" vertical="center"/>
    </xf>
    <xf numFmtId="0" fontId="9" fillId="2" borderId="2" xfId="1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top"/>
    </xf>
    <xf numFmtId="0" fontId="9" fillId="2" borderId="8" xfId="0" applyFont="1" applyFill="1" applyBorder="1" applyAlignment="1">
      <alignment horizontal="center" vertical="top"/>
    </xf>
    <xf numFmtId="0" fontId="17" fillId="2" borderId="1" xfId="1" applyNumberFormat="1" applyFont="1" applyFill="1" applyBorder="1" applyAlignment="1">
      <alignment horizontal="left" vertical="center" wrapText="1"/>
    </xf>
    <xf numFmtId="0" fontId="17" fillId="2" borderId="4" xfId="1" applyNumberFormat="1" applyFont="1" applyFill="1" applyBorder="1" applyAlignment="1">
      <alignment horizontal="left" vertical="center" wrapText="1"/>
    </xf>
    <xf numFmtId="0" fontId="17" fillId="2" borderId="2" xfId="1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0" fontId="3" fillId="2" borderId="2" xfId="0" applyNumberFormat="1" applyFont="1" applyFill="1" applyBorder="1" applyAlignment="1">
      <alignment horizontal="left" vertical="center" wrapText="1"/>
    </xf>
    <xf numFmtId="0" fontId="16" fillId="2" borderId="1" xfId="0" applyNumberFormat="1" applyFont="1" applyFill="1" applyBorder="1" applyAlignment="1">
      <alignment horizontal="left" vertical="center" wrapText="1"/>
    </xf>
    <xf numFmtId="0" fontId="16" fillId="2" borderId="4" xfId="0" applyNumberFormat="1" applyFont="1" applyFill="1" applyBorder="1" applyAlignment="1">
      <alignment horizontal="left" vertical="center" wrapText="1"/>
    </xf>
    <xf numFmtId="0" fontId="16" fillId="2" borderId="2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4" xfId="0" applyNumberFormat="1" applyFont="1" applyFill="1" applyBorder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left" vertical="center" wrapText="1"/>
    </xf>
    <xf numFmtId="49" fontId="3" fillId="2" borderId="1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5" fillId="2" borderId="1" xfId="0" quotePrefix="1" applyFont="1" applyFill="1" applyBorder="1" applyAlignment="1">
      <alignment horizontal="left"/>
    </xf>
    <xf numFmtId="0" fontId="5" fillId="2" borderId="2" xfId="0" quotePrefix="1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17" fillId="2" borderId="1" xfId="1" applyNumberFormat="1" applyFont="1" applyFill="1" applyBorder="1" applyAlignment="1">
      <alignment horizontal="left"/>
    </xf>
    <xf numFmtId="0" fontId="17" fillId="2" borderId="4" xfId="1" applyNumberFormat="1" applyFont="1" applyFill="1" applyBorder="1" applyAlignment="1">
      <alignment horizontal="left"/>
    </xf>
    <xf numFmtId="0" fontId="17" fillId="2" borderId="2" xfId="1" applyNumberFormat="1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" xfId="0" applyFont="1" applyFill="1" applyBorder="1" applyAlignment="1">
      <alignment horizontal="left"/>
    </xf>
    <xf numFmtId="0" fontId="17" fillId="2" borderId="2" xfId="0" applyFont="1" applyFill="1" applyBorder="1" applyAlignment="1">
      <alignment horizontal="left"/>
    </xf>
    <xf numFmtId="49" fontId="17" fillId="2" borderId="1" xfId="1" applyNumberFormat="1" applyFont="1" applyFill="1" applyBorder="1" applyAlignment="1">
      <alignment horizontal="left" vertical="center"/>
    </xf>
    <xf numFmtId="49" fontId="17" fillId="2" borderId="4" xfId="1" applyNumberFormat="1" applyFont="1" applyFill="1" applyBorder="1" applyAlignment="1">
      <alignment horizontal="left" vertical="center"/>
    </xf>
    <xf numFmtId="49" fontId="17" fillId="2" borderId="2" xfId="1" applyNumberFormat="1" applyFont="1" applyFill="1" applyBorder="1" applyAlignment="1">
      <alignment horizontal="left" vertical="center"/>
    </xf>
    <xf numFmtId="0" fontId="3" fillId="2" borderId="1" xfId="1" quotePrefix="1" applyNumberFormat="1" applyFont="1" applyFill="1" applyBorder="1" applyAlignment="1">
      <alignment horizontal="left"/>
    </xf>
    <xf numFmtId="0" fontId="3" fillId="2" borderId="2" xfId="1" quotePrefix="1" applyNumberFormat="1" applyFont="1" applyFill="1" applyBorder="1" applyAlignment="1">
      <alignment horizontal="left"/>
    </xf>
    <xf numFmtId="49" fontId="17" fillId="2" borderId="1" xfId="1" applyNumberFormat="1" applyFont="1" applyFill="1" applyBorder="1" applyAlignment="1">
      <alignment horizontal="left"/>
    </xf>
    <xf numFmtId="49" fontId="17" fillId="2" borderId="4" xfId="1" applyNumberFormat="1" applyFont="1" applyFill="1" applyBorder="1" applyAlignment="1">
      <alignment horizontal="left"/>
    </xf>
    <xf numFmtId="49" fontId="17" fillId="2" borderId="2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 vertical="center"/>
    </xf>
    <xf numFmtId="49" fontId="3" fillId="2" borderId="2" xfId="1" applyNumberFormat="1" applyFont="1" applyFill="1" applyBorder="1" applyAlignment="1">
      <alignment horizontal="left" vertical="center"/>
    </xf>
    <xf numFmtId="0" fontId="3" fillId="2" borderId="1" xfId="1" applyNumberFormat="1" applyFont="1" applyFill="1" applyBorder="1" applyAlignment="1">
      <alignment horizontal="left"/>
    </xf>
    <xf numFmtId="0" fontId="3" fillId="2" borderId="2" xfId="1" applyNumberFormat="1" applyFont="1" applyFill="1" applyBorder="1" applyAlignment="1">
      <alignment horizontal="left"/>
    </xf>
    <xf numFmtId="49" fontId="3" fillId="2" borderId="1" xfId="1" quotePrefix="1" applyNumberFormat="1" applyFont="1" applyFill="1" applyBorder="1" applyAlignment="1">
      <alignment horizontal="left" wrapText="1"/>
    </xf>
    <xf numFmtId="49" fontId="3" fillId="2" borderId="2" xfId="1" quotePrefix="1" applyNumberFormat="1" applyFont="1" applyFill="1" applyBorder="1" applyAlignment="1">
      <alignment horizontal="left" wrapText="1"/>
    </xf>
    <xf numFmtId="0" fontId="5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/>
    </xf>
    <xf numFmtId="41" fontId="5" fillId="2" borderId="0" xfId="1" applyFont="1" applyFill="1" applyBorder="1"/>
    <xf numFmtId="0" fontId="3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/>
    <xf numFmtId="0" fontId="3" fillId="2" borderId="1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7" fillId="2" borderId="0" xfId="0" applyFont="1" applyFill="1" applyAlignment="1">
      <alignment horizontal="center"/>
    </xf>
    <xf numFmtId="0" fontId="7" fillId="2" borderId="6" xfId="0" applyFont="1" applyFill="1" applyBorder="1" applyAlignment="1">
      <alignment horizontal="center"/>
    </xf>
    <xf numFmtId="49" fontId="7" fillId="2" borderId="3" xfId="0" applyNumberFormat="1" applyFont="1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41" fontId="7" fillId="2" borderId="3" xfId="1" applyFont="1" applyFill="1" applyBorder="1" applyAlignment="1">
      <alignment horizontal="center"/>
    </xf>
    <xf numFmtId="0" fontId="16" fillId="2" borderId="1" xfId="0" applyFont="1" applyFill="1" applyBorder="1" applyAlignment="1">
      <alignment horizontal="left" wrapText="1"/>
    </xf>
    <xf numFmtId="0" fontId="16" fillId="2" borderId="4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left" wrapText="1"/>
    </xf>
    <xf numFmtId="0" fontId="17" fillId="2" borderId="4" xfId="0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left"/>
    </xf>
    <xf numFmtId="0" fontId="9" fillId="2" borderId="2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49" fontId="7" fillId="2" borderId="0" xfId="1" applyNumberFormat="1" applyFont="1" applyFill="1" applyBorder="1" applyAlignment="1"/>
    <xf numFmtId="49" fontId="3" fillId="2" borderId="1" xfId="1" quotePrefix="1" applyNumberFormat="1" applyFont="1" applyFill="1" applyBorder="1" applyAlignment="1">
      <alignment horizontal="left"/>
    </xf>
    <xf numFmtId="49" fontId="3" fillId="2" borderId="2" xfId="1" quotePrefix="1" applyNumberFormat="1" applyFont="1" applyFill="1" applyBorder="1" applyAlignment="1">
      <alignment horizontal="left"/>
    </xf>
    <xf numFmtId="0" fontId="16" fillId="2" borderId="1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vertical="center"/>
    </xf>
    <xf numFmtId="49" fontId="34" fillId="2" borderId="12" xfId="1" applyNumberFormat="1" applyFont="1" applyFill="1" applyBorder="1" applyAlignment="1">
      <alignment horizontal="left" wrapText="1"/>
    </xf>
    <xf numFmtId="49" fontId="34" fillId="2" borderId="6" xfId="1" applyNumberFormat="1" applyFont="1" applyFill="1" applyBorder="1" applyAlignment="1">
      <alignment horizontal="left" wrapText="1"/>
    </xf>
    <xf numFmtId="49" fontId="34" fillId="2" borderId="13" xfId="1" applyNumberFormat="1" applyFont="1" applyFill="1" applyBorder="1" applyAlignment="1">
      <alignment horizontal="left" wrapText="1"/>
    </xf>
    <xf numFmtId="0" fontId="33" fillId="2" borderId="3" xfId="0" applyFont="1" applyFill="1" applyBorder="1"/>
    <xf numFmtId="49" fontId="34" fillId="2" borderId="3" xfId="1" quotePrefix="1" applyNumberFormat="1" applyFont="1" applyFill="1" applyBorder="1" applyAlignment="1">
      <alignment vertical="center"/>
    </xf>
    <xf numFmtId="49" fontId="34" fillId="2" borderId="3" xfId="1" quotePrefix="1" applyNumberFormat="1" applyFont="1" applyFill="1" applyBorder="1" applyAlignment="1">
      <alignment horizontal="left"/>
    </xf>
    <xf numFmtId="0" fontId="0" fillId="2" borderId="1" xfId="0" applyFill="1" applyBorder="1"/>
    <xf numFmtId="0" fontId="0" fillId="2" borderId="4" xfId="0" applyFill="1" applyBorder="1"/>
    <xf numFmtId="0" fontId="33" fillId="2" borderId="1" xfId="0" applyFont="1" applyFill="1" applyBorder="1"/>
    <xf numFmtId="0" fontId="33" fillId="2" borderId="4" xfId="0" applyFont="1" applyFill="1" applyBorder="1"/>
    <xf numFmtId="0" fontId="33" fillId="2" borderId="2" xfId="0" applyFont="1" applyFill="1" applyBorder="1"/>
    <xf numFmtId="0" fontId="34" fillId="2" borderId="1" xfId="0" applyFont="1" applyFill="1" applyBorder="1" applyAlignment="1">
      <alignment horizontal="left" wrapText="1"/>
    </xf>
    <xf numFmtId="0" fontId="34" fillId="2" borderId="4" xfId="0" applyFont="1" applyFill="1" applyBorder="1" applyAlignment="1">
      <alignment horizontal="left" wrapText="1"/>
    </xf>
    <xf numFmtId="0" fontId="34" fillId="2" borderId="2" xfId="0" applyFont="1" applyFill="1" applyBorder="1" applyAlignment="1">
      <alignment horizontal="left" wrapText="1"/>
    </xf>
    <xf numFmtId="49" fontId="34" fillId="2" borderId="1" xfId="1" applyNumberFormat="1" applyFont="1" applyFill="1" applyBorder="1" applyAlignment="1">
      <alignment horizontal="left" wrapText="1"/>
    </xf>
    <xf numFmtId="49" fontId="34" fillId="2" borderId="4" xfId="1" applyNumberFormat="1" applyFont="1" applyFill="1" applyBorder="1" applyAlignment="1">
      <alignment horizontal="left" wrapText="1"/>
    </xf>
    <xf numFmtId="49" fontId="34" fillId="2" borderId="2" xfId="1" applyNumberFormat="1" applyFont="1" applyFill="1" applyBorder="1" applyAlignment="1">
      <alignment horizontal="left" wrapText="1"/>
    </xf>
    <xf numFmtId="0" fontId="34" fillId="2" borderId="1" xfId="0" applyFont="1" applyFill="1" applyBorder="1" applyAlignment="1">
      <alignment wrapText="1"/>
    </xf>
    <xf numFmtId="0" fontId="34" fillId="2" borderId="4" xfId="0" applyFont="1" applyFill="1" applyBorder="1" applyAlignment="1">
      <alignment wrapText="1"/>
    </xf>
    <xf numFmtId="0" fontId="34" fillId="2" borderId="2" xfId="0" applyFont="1" applyFill="1" applyBorder="1" applyAlignment="1">
      <alignment wrapText="1"/>
    </xf>
    <xf numFmtId="0" fontId="33" fillId="2" borderId="1" xfId="0" applyFont="1" applyFill="1" applyBorder="1" applyAlignment="1">
      <alignment horizontal="left"/>
    </xf>
    <xf numFmtId="0" fontId="33" fillId="2" borderId="4" xfId="0" applyFont="1" applyFill="1" applyBorder="1" applyAlignment="1">
      <alignment horizontal="left"/>
    </xf>
    <xf numFmtId="0" fontId="33" fillId="2" borderId="2" xfId="0" applyFont="1" applyFill="1" applyBorder="1" applyAlignment="1">
      <alignment horizontal="left"/>
    </xf>
    <xf numFmtId="0" fontId="33" fillId="2" borderId="3" xfId="0" applyFont="1" applyFill="1" applyBorder="1" applyAlignment="1">
      <alignment horizontal="left"/>
    </xf>
    <xf numFmtId="49" fontId="34" fillId="2" borderId="1" xfId="1" quotePrefix="1" applyNumberFormat="1" applyFont="1" applyFill="1" applyBorder="1" applyAlignment="1">
      <alignment horizontal="left"/>
    </xf>
    <xf numFmtId="49" fontId="34" fillId="2" borderId="4" xfId="1" quotePrefix="1" applyNumberFormat="1" applyFont="1" applyFill="1" applyBorder="1" applyAlignment="1">
      <alignment horizontal="left"/>
    </xf>
    <xf numFmtId="49" fontId="34" fillId="2" borderId="2" xfId="1" quotePrefix="1" applyNumberFormat="1" applyFont="1" applyFill="1" applyBorder="1" applyAlignment="1">
      <alignment horizontal="left"/>
    </xf>
    <xf numFmtId="0" fontId="34" fillId="2" borderId="1" xfId="0" applyFont="1" applyFill="1" applyBorder="1" applyAlignment="1">
      <alignment horizontal="left"/>
    </xf>
    <xf numFmtId="0" fontId="34" fillId="2" borderId="4" xfId="0" applyFont="1" applyFill="1" applyBorder="1" applyAlignment="1">
      <alignment horizontal="left"/>
    </xf>
    <xf numFmtId="0" fontId="34" fillId="2" borderId="2" xfId="0" applyFont="1" applyFill="1" applyBorder="1" applyAlignment="1">
      <alignment horizontal="left"/>
    </xf>
    <xf numFmtId="49" fontId="34" fillId="2" borderId="1" xfId="1" quotePrefix="1" applyNumberFormat="1" applyFont="1" applyFill="1" applyBorder="1" applyAlignment="1">
      <alignment horizontal="left" vertical="center" wrapText="1"/>
    </xf>
    <xf numFmtId="49" fontId="34" fillId="2" borderId="4" xfId="1" quotePrefix="1" applyNumberFormat="1" applyFont="1" applyFill="1" applyBorder="1" applyAlignment="1">
      <alignment horizontal="left" vertical="center" wrapText="1"/>
    </xf>
    <xf numFmtId="49" fontId="34" fillId="2" borderId="1" xfId="1" quotePrefix="1" applyNumberFormat="1" applyFont="1" applyFill="1" applyBorder="1" applyAlignment="1">
      <alignment horizontal="left" wrapText="1"/>
    </xf>
    <xf numFmtId="49" fontId="34" fillId="2" borderId="4" xfId="1" quotePrefix="1" applyNumberFormat="1" applyFont="1" applyFill="1" applyBorder="1" applyAlignment="1">
      <alignment horizontal="left" wrapText="1"/>
    </xf>
    <xf numFmtId="49" fontId="34" fillId="2" borderId="2" xfId="1" quotePrefix="1" applyNumberFormat="1" applyFont="1" applyFill="1" applyBorder="1" applyAlignment="1">
      <alignment horizontal="left" wrapText="1"/>
    </xf>
    <xf numFmtId="0" fontId="0" fillId="2" borderId="2" xfId="0" applyFill="1" applyBorder="1"/>
    <xf numFmtId="49" fontId="34" fillId="2" borderId="1" xfId="1" applyNumberFormat="1" applyFont="1" applyFill="1" applyBorder="1" applyAlignment="1">
      <alignment horizontal="left"/>
    </xf>
    <xf numFmtId="49" fontId="34" fillId="2" borderId="4" xfId="1" applyNumberFormat="1" applyFont="1" applyFill="1" applyBorder="1" applyAlignment="1">
      <alignment horizontal="left"/>
    </xf>
    <xf numFmtId="49" fontId="34" fillId="2" borderId="2" xfId="1" applyNumberFormat="1" applyFont="1" applyFill="1" applyBorder="1" applyAlignment="1">
      <alignment horizontal="left"/>
    </xf>
    <xf numFmtId="0" fontId="34" fillId="2" borderId="1" xfId="0" applyFont="1" applyFill="1" applyBorder="1" applyAlignment="1">
      <alignment horizontal="left" vertical="center" wrapText="1"/>
    </xf>
    <xf numFmtId="0" fontId="34" fillId="2" borderId="4" xfId="0" applyFont="1" applyFill="1" applyBorder="1" applyAlignment="1">
      <alignment horizontal="left" vertical="center" wrapText="1"/>
    </xf>
    <xf numFmtId="0" fontId="34" fillId="2" borderId="2" xfId="0" applyFont="1" applyFill="1" applyBorder="1" applyAlignment="1">
      <alignment horizontal="left" vertical="center" wrapText="1"/>
    </xf>
    <xf numFmtId="0" fontId="35" fillId="2" borderId="1" xfId="0" applyFont="1" applyFill="1" applyBorder="1" applyAlignment="1">
      <alignment horizontal="left" wrapText="1"/>
    </xf>
    <xf numFmtId="0" fontId="35" fillId="2" borderId="4" xfId="0" applyFont="1" applyFill="1" applyBorder="1" applyAlignment="1">
      <alignment horizontal="left" wrapText="1"/>
    </xf>
    <xf numFmtId="0" fontId="35" fillId="2" borderId="2" xfId="0" applyFont="1" applyFill="1" applyBorder="1" applyAlignment="1">
      <alignment horizontal="left" wrapText="1"/>
    </xf>
    <xf numFmtId="0" fontId="35" fillId="2" borderId="1" xfId="0" applyFont="1" applyFill="1" applyBorder="1" applyAlignment="1">
      <alignment horizontal="left" vertical="center" wrapText="1"/>
    </xf>
    <xf numFmtId="0" fontId="35" fillId="2" borderId="4" xfId="0" applyFont="1" applyFill="1" applyBorder="1" applyAlignment="1">
      <alignment horizontal="left" vertical="center" wrapText="1"/>
    </xf>
    <xf numFmtId="0" fontId="35" fillId="2" borderId="2" xfId="0" applyFont="1" applyFill="1" applyBorder="1" applyAlignment="1">
      <alignment horizontal="left" vertical="center" wrapText="1"/>
    </xf>
    <xf numFmtId="49" fontId="33" fillId="2" borderId="0" xfId="1" applyNumberFormat="1" applyFont="1" applyFill="1" applyBorder="1"/>
    <xf numFmtId="41" fontId="33" fillId="2" borderId="0" xfId="1" applyFont="1" applyFill="1" applyBorder="1" applyAlignment="1">
      <alignment horizontal="center"/>
    </xf>
    <xf numFmtId="49" fontId="34" fillId="2" borderId="0" xfId="1" applyNumberFormat="1" applyFont="1" applyFill="1" applyBorder="1" applyAlignment="1">
      <alignment horizontal="center"/>
    </xf>
    <xf numFmtId="0" fontId="33" fillId="2" borderId="0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49" fontId="35" fillId="2" borderId="3" xfId="1" applyNumberFormat="1" applyFont="1" applyFill="1" applyBorder="1" applyAlignment="1">
      <alignment horizontal="left"/>
    </xf>
    <xf numFmtId="0" fontId="10" fillId="2" borderId="0" xfId="0" applyFont="1" applyFill="1" applyAlignment="1">
      <alignment horizontal="center"/>
    </xf>
    <xf numFmtId="0" fontId="37" fillId="2" borderId="3" xfId="0" applyFont="1" applyFill="1" applyBorder="1" applyAlignment="1">
      <alignment horizontal="center" vertical="center"/>
    </xf>
    <xf numFmtId="41" fontId="32" fillId="2" borderId="3" xfId="1" applyFont="1" applyFill="1" applyBorder="1" applyAlignment="1">
      <alignment horizontal="center"/>
    </xf>
    <xf numFmtId="0" fontId="32" fillId="2" borderId="3" xfId="0" applyFont="1" applyFill="1" applyBorder="1" applyAlignment="1">
      <alignment horizontal="center" vertical="center"/>
    </xf>
    <xf numFmtId="0" fontId="34" fillId="2" borderId="3" xfId="0" applyFont="1" applyFill="1" applyBorder="1" applyAlignment="1">
      <alignment horizontal="left" vertical="center" wrapText="1"/>
    </xf>
    <xf numFmtId="0" fontId="32" fillId="2" borderId="1" xfId="0" applyFont="1" applyFill="1" applyBorder="1" applyAlignment="1">
      <alignment horizontal="left" vertical="center" wrapText="1"/>
    </xf>
    <xf numFmtId="0" fontId="32" fillId="2" borderId="4" xfId="0" applyFont="1" applyFill="1" applyBorder="1" applyAlignment="1">
      <alignment horizontal="left" vertical="center" wrapText="1"/>
    </xf>
    <xf numFmtId="0" fontId="32" fillId="2" borderId="2" xfId="0" applyFont="1" applyFill="1" applyBorder="1" applyAlignment="1">
      <alignment horizontal="left" vertical="center" wrapText="1"/>
    </xf>
    <xf numFmtId="0" fontId="33" fillId="2" borderId="1" xfId="0" applyFont="1" applyFill="1" applyBorder="1" applyAlignment="1">
      <alignment horizontal="left" vertical="center"/>
    </xf>
    <xf numFmtId="0" fontId="33" fillId="2" borderId="4" xfId="0" applyFont="1" applyFill="1" applyBorder="1" applyAlignment="1">
      <alignment horizontal="left" vertical="center"/>
    </xf>
    <xf numFmtId="0" fontId="33" fillId="2" borderId="2" xfId="0" applyFont="1" applyFill="1" applyBorder="1" applyAlignment="1">
      <alignment horizontal="left" vertical="center"/>
    </xf>
    <xf numFmtId="49" fontId="34" fillId="2" borderId="3" xfId="1" applyNumberFormat="1" applyFont="1" applyFill="1" applyBorder="1" applyAlignment="1"/>
    <xf numFmtId="49" fontId="34" fillId="2" borderId="3" xfId="1" quotePrefix="1" applyNumberFormat="1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24" fillId="2" borderId="1" xfId="0" applyNumberFormat="1" applyFont="1" applyFill="1" applyBorder="1" applyAlignment="1">
      <alignment horizontal="left" vertical="center" wrapText="1"/>
    </xf>
    <xf numFmtId="0" fontId="24" fillId="2" borderId="2" xfId="0" applyNumberFormat="1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left" vertical="center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left" vertical="center"/>
    </xf>
    <xf numFmtId="0" fontId="26" fillId="2" borderId="2" xfId="0" applyFont="1" applyFill="1" applyBorder="1" applyAlignment="1">
      <alignment horizontal="left" vertical="center"/>
    </xf>
    <xf numFmtId="0" fontId="32" fillId="2" borderId="3" xfId="0" applyFont="1" applyFill="1" applyBorder="1" applyAlignment="1">
      <alignment horizontal="left" vertical="center"/>
    </xf>
    <xf numFmtId="0" fontId="26" fillId="2" borderId="3" xfId="0" applyFont="1" applyFill="1" applyBorder="1" applyAlignment="1">
      <alignment horizontal="left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/>
    </xf>
    <xf numFmtId="0" fontId="22" fillId="2" borderId="2" xfId="0" applyFont="1" applyFill="1" applyBorder="1" applyAlignment="1">
      <alignment horizontal="left" vertical="center"/>
    </xf>
    <xf numFmtId="0" fontId="24" fillId="2" borderId="3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2" xfId="0" applyFont="1" applyFill="1" applyBorder="1" applyAlignment="1">
      <alignment horizontal="left" vertical="center"/>
    </xf>
    <xf numFmtId="0" fontId="26" fillId="2" borderId="5" xfId="0" applyFont="1" applyFill="1" applyBorder="1" applyAlignment="1">
      <alignment horizontal="center" vertical="top"/>
    </xf>
    <xf numFmtId="0" fontId="26" fillId="2" borderId="8" xfId="0" applyFont="1" applyFill="1" applyBorder="1" applyAlignment="1">
      <alignment horizontal="center" vertical="top"/>
    </xf>
    <xf numFmtId="0" fontId="26" fillId="2" borderId="7" xfId="0" applyFont="1" applyFill="1" applyBorder="1" applyAlignment="1">
      <alignment horizontal="center" vertical="top"/>
    </xf>
    <xf numFmtId="0" fontId="37" fillId="2" borderId="5" xfId="0" applyFont="1" applyFill="1" applyBorder="1" applyAlignment="1">
      <alignment horizontal="center" vertical="top"/>
    </xf>
    <xf numFmtId="0" fontId="37" fillId="2" borderId="8" xfId="0" applyFont="1" applyFill="1" applyBorder="1" applyAlignment="1">
      <alignment horizontal="center" vertical="top"/>
    </xf>
    <xf numFmtId="0" fontId="37" fillId="2" borderId="7" xfId="0" applyFont="1" applyFill="1" applyBorder="1" applyAlignment="1">
      <alignment horizontal="center" vertical="top"/>
    </xf>
    <xf numFmtId="0" fontId="37" fillId="2" borderId="1" xfId="0" applyFont="1" applyFill="1" applyBorder="1" applyAlignment="1">
      <alignment horizontal="left" vertical="center" wrapText="1"/>
    </xf>
    <xf numFmtId="0" fontId="37" fillId="2" borderId="2" xfId="0" applyFont="1" applyFill="1" applyBorder="1" applyAlignment="1">
      <alignment horizontal="left" vertical="center" wrapText="1"/>
    </xf>
    <xf numFmtId="0" fontId="38" fillId="2" borderId="1" xfId="0" applyFont="1" applyFill="1" applyBorder="1" applyAlignment="1">
      <alignment horizontal="left" vertical="center"/>
    </xf>
    <xf numFmtId="0" fontId="38" fillId="2" borderId="2" xfId="0" applyFont="1" applyFill="1" applyBorder="1" applyAlignment="1">
      <alignment horizontal="left" vertical="center"/>
    </xf>
    <xf numFmtId="0" fontId="51" fillId="0" borderId="6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 wrapText="1"/>
    </xf>
    <xf numFmtId="0" fontId="12" fillId="2" borderId="9" xfId="0" applyFont="1" applyFill="1" applyBorder="1" applyAlignment="1">
      <alignment horizontal="left" wrapText="1"/>
    </xf>
    <xf numFmtId="0" fontId="12" fillId="2" borderId="10" xfId="0" applyFont="1" applyFill="1" applyBorder="1" applyAlignment="1">
      <alignment horizontal="left" wrapText="1"/>
    </xf>
    <xf numFmtId="0" fontId="12" fillId="2" borderId="11" xfId="0" applyFont="1" applyFill="1" applyBorder="1" applyAlignment="1">
      <alignment horizontal="left" wrapText="1"/>
    </xf>
    <xf numFmtId="49" fontId="12" fillId="2" borderId="3" xfId="1" applyNumberFormat="1" applyFont="1" applyFill="1" applyBorder="1" applyAlignment="1">
      <alignment horizontal="left" wrapText="1"/>
    </xf>
    <xf numFmtId="49" fontId="12" fillId="2" borderId="1" xfId="1" applyNumberFormat="1" applyFont="1" applyFill="1" applyBorder="1" applyAlignment="1">
      <alignment horizontal="left" wrapText="1"/>
    </xf>
    <xf numFmtId="49" fontId="12" fillId="2" borderId="4" xfId="1" applyNumberFormat="1" applyFont="1" applyFill="1" applyBorder="1" applyAlignment="1">
      <alignment horizontal="left" wrapText="1"/>
    </xf>
    <xf numFmtId="49" fontId="12" fillId="2" borderId="2" xfId="1" applyNumberFormat="1" applyFont="1" applyFill="1" applyBorder="1" applyAlignment="1">
      <alignment horizontal="left" wrapText="1"/>
    </xf>
    <xf numFmtId="0" fontId="6" fillId="2" borderId="4" xfId="0" applyFont="1" applyFill="1" applyBorder="1" applyAlignment="1">
      <alignment horizontal="left" vertical="center"/>
    </xf>
    <xf numFmtId="49" fontId="12" fillId="2" borderId="1" xfId="1" applyNumberFormat="1" applyFont="1" applyFill="1" applyBorder="1" applyAlignment="1">
      <alignment horizontal="left"/>
    </xf>
    <xf numFmtId="49" fontId="12" fillId="2" borderId="4" xfId="1" applyNumberFormat="1" applyFont="1" applyFill="1" applyBorder="1" applyAlignment="1">
      <alignment horizontal="left"/>
    </xf>
    <xf numFmtId="49" fontId="12" fillId="2" borderId="2" xfId="1" applyNumberFormat="1" applyFont="1" applyFill="1" applyBorder="1" applyAlignment="1">
      <alignment horizontal="left"/>
    </xf>
    <xf numFmtId="0" fontId="13" fillId="2" borderId="1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/>
    </xf>
    <xf numFmtId="0" fontId="12" fillId="2" borderId="1" xfId="0" applyFont="1" applyFill="1" applyBorder="1"/>
    <xf numFmtId="0" fontId="12" fillId="2" borderId="4" xfId="0" applyFont="1" applyFill="1" applyBorder="1"/>
    <xf numFmtId="0" fontId="12" fillId="2" borderId="2" xfId="0" applyFont="1" applyFill="1" applyBorder="1"/>
    <xf numFmtId="0" fontId="12" fillId="2" borderId="1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wrapText="1"/>
    </xf>
    <xf numFmtId="0" fontId="13" fillId="2" borderId="4" xfId="0" applyFont="1" applyFill="1" applyBorder="1" applyAlignment="1">
      <alignment horizontal="left" wrapText="1"/>
    </xf>
    <xf numFmtId="49" fontId="13" fillId="2" borderId="1" xfId="1" applyNumberFormat="1" applyFont="1" applyFill="1" applyBorder="1" applyAlignment="1">
      <alignment horizontal="left" vertical="center" wrapText="1"/>
    </xf>
    <xf numFmtId="49" fontId="13" fillId="2" borderId="4" xfId="1" applyNumberFormat="1" applyFont="1" applyFill="1" applyBorder="1" applyAlignment="1">
      <alignment horizontal="left" vertical="center" wrapText="1"/>
    </xf>
    <xf numFmtId="49" fontId="13" fillId="2" borderId="2" xfId="1" applyNumberFormat="1" applyFont="1" applyFill="1" applyBorder="1" applyAlignment="1">
      <alignment horizontal="left" vertical="center" wrapText="1"/>
    </xf>
    <xf numFmtId="0" fontId="12" fillId="2" borderId="1" xfId="1" applyNumberFormat="1" applyFont="1" applyFill="1" applyBorder="1" applyAlignment="1">
      <alignment horizontal="left"/>
    </xf>
    <xf numFmtId="0" fontId="12" fillId="2" borderId="4" xfId="1" applyNumberFormat="1" applyFont="1" applyFill="1" applyBorder="1" applyAlignment="1">
      <alignment horizontal="left"/>
    </xf>
    <xf numFmtId="0" fontId="12" fillId="2" borderId="2" xfId="1" applyNumberFormat="1" applyFont="1" applyFill="1" applyBorder="1" applyAlignment="1">
      <alignment horizontal="left"/>
    </xf>
    <xf numFmtId="0" fontId="54" fillId="2" borderId="1" xfId="0" applyFont="1" applyFill="1" applyBorder="1" applyAlignment="1">
      <alignment horizontal="left" vertical="center" wrapText="1"/>
    </xf>
    <xf numFmtId="0" fontId="54" fillId="2" borderId="4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53" fillId="2" borderId="1" xfId="1" applyNumberFormat="1" applyFont="1" applyFill="1" applyBorder="1" applyAlignment="1">
      <alignment horizontal="left" vertical="center" wrapText="1"/>
    </xf>
    <xf numFmtId="0" fontId="53" fillId="2" borderId="4" xfId="1" applyNumberFormat="1" applyFont="1" applyFill="1" applyBorder="1" applyAlignment="1">
      <alignment horizontal="left" vertical="center" wrapText="1"/>
    </xf>
    <xf numFmtId="0" fontId="8" fillId="2" borderId="9" xfId="4" applyFont="1" applyFill="1" applyBorder="1" applyAlignment="1">
      <alignment horizontal="left" vertical="top" wrapText="1"/>
    </xf>
    <xf numFmtId="0" fontId="8" fillId="2" borderId="10" xfId="4" applyFont="1" applyFill="1" applyBorder="1" applyAlignment="1">
      <alignment horizontal="left" vertical="top" wrapText="1"/>
    </xf>
    <xf numFmtId="0" fontId="8" fillId="2" borderId="11" xfId="4" applyFont="1" applyFill="1" applyBorder="1" applyAlignment="1">
      <alignment horizontal="left" vertical="top" wrapText="1"/>
    </xf>
    <xf numFmtId="0" fontId="6" fillId="2" borderId="12" xfId="0" applyFont="1" applyFill="1" applyBorder="1" applyAlignment="1">
      <alignment horizontal="left" vertical="center" wrapText="1"/>
    </xf>
    <xf numFmtId="41" fontId="4" fillId="0" borderId="0" xfId="1" applyFont="1" applyAlignment="1">
      <alignment horizontal="center"/>
    </xf>
  </cellXfs>
  <cellStyles count="6">
    <cellStyle name="Comma" xfId="2" builtinId="3"/>
    <cellStyle name="Comma [0]" xfId="1" builtinId="6"/>
    <cellStyle name="Comma [0] 2" xfId="5" xr:uid="{ED7E3BE2-D2F5-4CC7-B9F8-CF83E3266660}"/>
    <cellStyle name="Normal" xfId="0" builtinId="0"/>
    <cellStyle name="Normal 2" xfId="4" xr:uid="{A253FBBC-3FEB-45F7-A61E-95BCB824E0C3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han/PAGU%20RKP%202021%20misi%20anggaran%20lapang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KP DESA"/>
      <sheetName val="DAFTAR USULAN"/>
      <sheetName val="SUB.3, 4"/>
      <sheetName val="RABSUB.1"/>
      <sheetName val="Pagu indikatif"/>
      <sheetName val="Sheet2"/>
      <sheetName val="sub.2"/>
      <sheetName val="Upah (PERBUP 15)"/>
      <sheetName val="Sheet1"/>
    </sheetNames>
    <sheetDataSet>
      <sheetData sheetId="0" refreshError="1"/>
      <sheetData sheetId="1" refreshError="1"/>
      <sheetData sheetId="2">
        <row r="194">
          <cell r="C194" t="str">
            <v>Pembangunan/Rehabilitasi/Peningkatan Saran dan Prasarana Kepemudaan dan Olahraga Milik Desa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1:R89"/>
  <sheetViews>
    <sheetView tabSelected="1" topLeftCell="A58" zoomScaleNormal="100" zoomScalePageLayoutView="75" workbookViewId="0">
      <selection activeCell="I60" sqref="I60"/>
    </sheetView>
  </sheetViews>
  <sheetFormatPr defaultRowHeight="12" x14ac:dyDescent="0.2"/>
  <cols>
    <col min="1" max="2" width="9.140625" style="28"/>
    <col min="3" max="3" width="4.85546875" style="28" customWidth="1"/>
    <col min="4" max="4" width="17.140625" style="28" customWidth="1"/>
    <col min="5" max="5" width="4.7109375" style="28" customWidth="1"/>
    <col min="6" max="6" width="33" style="28" customWidth="1"/>
    <col min="7" max="7" width="11.42578125" style="28" customWidth="1"/>
    <col min="8" max="8" width="10.5703125" style="28" customWidth="1"/>
    <col min="9" max="9" width="24.5703125" style="28" customWidth="1"/>
    <col min="10" max="10" width="8.85546875" style="28" customWidth="1"/>
    <col min="11" max="11" width="17.85546875" style="28" customWidth="1"/>
    <col min="12" max="12" width="10" style="28" customWidth="1"/>
    <col min="13" max="13" width="10.140625" style="28" customWidth="1"/>
    <col min="14" max="14" width="9" style="28" customWidth="1"/>
    <col min="15" max="15" width="9.42578125" style="28" customWidth="1"/>
    <col min="16" max="16" width="14.85546875" style="28" customWidth="1"/>
    <col min="17" max="16384" width="9.140625" style="28"/>
  </cols>
  <sheetData>
    <row r="1" spans="3:18" ht="15.75" x14ac:dyDescent="0.25">
      <c r="C1" s="832" t="s">
        <v>1011</v>
      </c>
      <c r="D1" s="832"/>
      <c r="E1" s="832"/>
      <c r="F1" s="832"/>
      <c r="G1" s="832"/>
      <c r="H1" s="832"/>
      <c r="I1" s="832"/>
      <c r="J1" s="832"/>
      <c r="K1" s="832"/>
      <c r="L1" s="832"/>
      <c r="M1" s="832"/>
      <c r="N1" s="832"/>
      <c r="O1" s="832"/>
      <c r="P1" s="832"/>
    </row>
    <row r="2" spans="3:18" ht="15.75" x14ac:dyDescent="0.25">
      <c r="C2" s="832" t="s">
        <v>563</v>
      </c>
      <c r="D2" s="832"/>
      <c r="E2" s="832"/>
      <c r="F2" s="832"/>
      <c r="G2" s="832"/>
      <c r="H2" s="832"/>
      <c r="I2" s="832"/>
      <c r="J2" s="832"/>
      <c r="K2" s="832"/>
      <c r="L2" s="832"/>
      <c r="M2" s="832"/>
      <c r="N2" s="832"/>
      <c r="O2" s="832"/>
      <c r="P2" s="832"/>
    </row>
    <row r="3" spans="3:18" ht="15.75" x14ac:dyDescent="0.25">
      <c r="C3" s="659" t="s">
        <v>55</v>
      </c>
      <c r="D3" s="659"/>
      <c r="E3" s="824" t="s">
        <v>594</v>
      </c>
      <c r="F3" s="824"/>
      <c r="G3" s="42"/>
      <c r="H3" s="42"/>
      <c r="I3" s="42"/>
      <c r="J3" s="660"/>
      <c r="K3" s="659" t="s">
        <v>56</v>
      </c>
      <c r="L3" s="659"/>
      <c r="M3" s="659" t="s">
        <v>3</v>
      </c>
      <c r="N3" s="659"/>
      <c r="O3" s="659"/>
      <c r="P3" s="659"/>
      <c r="Q3" s="659"/>
      <c r="R3" s="659"/>
    </row>
    <row r="4" spans="3:18" ht="15.75" x14ac:dyDescent="0.25">
      <c r="C4" s="659" t="s">
        <v>57</v>
      </c>
      <c r="D4" s="659"/>
      <c r="E4" s="825" t="s">
        <v>595</v>
      </c>
      <c r="F4" s="825"/>
      <c r="G4" s="42"/>
      <c r="H4" s="42"/>
      <c r="I4" s="42"/>
      <c r="J4" s="660"/>
      <c r="K4" s="659" t="s">
        <v>58</v>
      </c>
      <c r="L4" s="659"/>
      <c r="M4" s="659" t="s">
        <v>7</v>
      </c>
      <c r="N4" s="416"/>
      <c r="O4" s="659"/>
      <c r="P4" s="416"/>
    </row>
    <row r="5" spans="3:18" ht="12.75" x14ac:dyDescent="0.2">
      <c r="C5" s="833" t="s">
        <v>59</v>
      </c>
      <c r="D5" s="833" t="s">
        <v>23</v>
      </c>
      <c r="E5" s="833"/>
      <c r="F5" s="833"/>
      <c r="G5" s="833" t="s">
        <v>24</v>
      </c>
      <c r="H5" s="833" t="s">
        <v>25</v>
      </c>
      <c r="I5" s="834" t="s">
        <v>193</v>
      </c>
      <c r="J5" s="833" t="s">
        <v>60</v>
      </c>
      <c r="K5" s="835" t="s">
        <v>61</v>
      </c>
      <c r="L5" s="835"/>
      <c r="M5" s="826" t="s">
        <v>62</v>
      </c>
      <c r="N5" s="827"/>
      <c r="O5" s="828"/>
      <c r="P5" s="834" t="s">
        <v>63</v>
      </c>
    </row>
    <row r="6" spans="3:18" ht="36" customHeight="1" x14ac:dyDescent="0.2">
      <c r="C6" s="833"/>
      <c r="D6" s="833"/>
      <c r="E6" s="833"/>
      <c r="F6" s="833"/>
      <c r="G6" s="833"/>
      <c r="H6" s="833"/>
      <c r="I6" s="834"/>
      <c r="J6" s="833"/>
      <c r="K6" s="836" t="s">
        <v>64</v>
      </c>
      <c r="L6" s="836"/>
      <c r="M6" s="829"/>
      <c r="N6" s="830"/>
      <c r="O6" s="831"/>
      <c r="P6" s="834"/>
    </row>
    <row r="7" spans="3:18" ht="24" customHeight="1" x14ac:dyDescent="0.2">
      <c r="C7" s="833"/>
      <c r="D7" s="833" t="s">
        <v>28</v>
      </c>
      <c r="E7" s="833"/>
      <c r="F7" s="833" t="s">
        <v>29</v>
      </c>
      <c r="G7" s="833"/>
      <c r="H7" s="833"/>
      <c r="I7" s="834"/>
      <c r="J7" s="834" t="s">
        <v>65</v>
      </c>
      <c r="K7" s="833" t="s">
        <v>66</v>
      </c>
      <c r="L7" s="834" t="s">
        <v>67</v>
      </c>
      <c r="M7" s="834" t="s">
        <v>68</v>
      </c>
      <c r="N7" s="837" t="s">
        <v>191</v>
      </c>
      <c r="O7" s="837" t="s">
        <v>192</v>
      </c>
      <c r="P7" s="834"/>
    </row>
    <row r="8" spans="3:18" ht="30" customHeight="1" x14ac:dyDescent="0.2">
      <c r="C8" s="833"/>
      <c r="D8" s="833"/>
      <c r="E8" s="833"/>
      <c r="F8" s="833"/>
      <c r="G8" s="833"/>
      <c r="H8" s="833"/>
      <c r="I8" s="834"/>
      <c r="J8" s="834"/>
      <c r="K8" s="833"/>
      <c r="L8" s="834"/>
      <c r="M8" s="834"/>
      <c r="N8" s="838"/>
      <c r="O8" s="838"/>
      <c r="P8" s="834"/>
    </row>
    <row r="9" spans="3:18" ht="12.75" x14ac:dyDescent="0.2">
      <c r="C9" s="417" t="s">
        <v>30</v>
      </c>
      <c r="D9" s="417" t="s">
        <v>33</v>
      </c>
      <c r="E9" s="417" t="s">
        <v>35</v>
      </c>
      <c r="F9" s="417" t="s">
        <v>36</v>
      </c>
      <c r="G9" s="417" t="s">
        <v>37</v>
      </c>
      <c r="H9" s="417" t="s">
        <v>38</v>
      </c>
      <c r="I9" s="417" t="s">
        <v>39</v>
      </c>
      <c r="J9" s="417" t="s">
        <v>40</v>
      </c>
      <c r="K9" s="417" t="s">
        <v>41</v>
      </c>
      <c r="L9" s="417" t="s">
        <v>43</v>
      </c>
      <c r="M9" s="417" t="s">
        <v>69</v>
      </c>
      <c r="N9" s="417" t="s">
        <v>70</v>
      </c>
      <c r="O9" s="417" t="s">
        <v>71</v>
      </c>
      <c r="P9" s="417" t="s">
        <v>72</v>
      </c>
    </row>
    <row r="10" spans="3:18" ht="53.25" customHeight="1" x14ac:dyDescent="0.2">
      <c r="C10" s="853">
        <v>1</v>
      </c>
      <c r="D10" s="841" t="str">
        <f>'Pagu indikatif'!D8</f>
        <v>PENYELENGGARAAN PEMERINTAHAN DESA</v>
      </c>
      <c r="E10" s="658">
        <v>1</v>
      </c>
      <c r="F10" s="418" t="str">
        <f>'DAFTAR USULAN'!E10</f>
        <v>Penyelenggaraan Belanja Siltap, Tunjangan dan Operasional Pemerintahan Desa</v>
      </c>
      <c r="G10" s="417"/>
      <c r="H10" s="417"/>
      <c r="I10" s="417"/>
      <c r="J10" s="417"/>
      <c r="K10" s="419">
        <f>SUM(K11:K16)</f>
        <v>902828801.27999997</v>
      </c>
      <c r="L10" s="417"/>
      <c r="M10" s="417"/>
      <c r="N10" s="417"/>
      <c r="O10" s="417"/>
      <c r="P10" s="417"/>
    </row>
    <row r="11" spans="3:18" ht="35.25" customHeight="1" x14ac:dyDescent="0.2">
      <c r="C11" s="854"/>
      <c r="D11" s="842"/>
      <c r="E11" s="420" t="s">
        <v>424</v>
      </c>
      <c r="F11" s="426" t="str">
        <f>'DAFTAR USULAN'!F11</f>
        <v>Penyediaan Penghasilan Tetap &amp; Tunjangan Perbekel</v>
      </c>
      <c r="G11" s="422" t="s">
        <v>104</v>
      </c>
      <c r="H11" s="421" t="str">
        <f>'DAFTAR USULAN'!I11</f>
        <v>1 Orang</v>
      </c>
      <c r="I11" s="423" t="str">
        <f>'DAFTAR USULAN'!J11</f>
        <v>Terbayarnya siltap dan tunjangan Perbekel</v>
      </c>
      <c r="J11" s="420" t="s">
        <v>73</v>
      </c>
      <c r="K11" s="424">
        <f>'DAFTAR USULAN'!L11</f>
        <v>63600000</v>
      </c>
      <c r="L11" s="422" t="s">
        <v>74</v>
      </c>
      <c r="M11" s="422" t="s">
        <v>68</v>
      </c>
      <c r="N11" s="425"/>
      <c r="O11" s="425"/>
      <c r="P11" s="420" t="s">
        <v>568</v>
      </c>
    </row>
    <row r="12" spans="3:18" ht="27" customHeight="1" x14ac:dyDescent="0.2">
      <c r="C12" s="854"/>
      <c r="D12" s="842"/>
      <c r="E12" s="420" t="s">
        <v>569</v>
      </c>
      <c r="F12" s="426" t="str">
        <f>'DAFTAR USULAN'!F12</f>
        <v>Penyediaan Penghasilan Tetap &amp; Tunjangan Perangkat Desa</v>
      </c>
      <c r="G12" s="422" t="s">
        <v>104</v>
      </c>
      <c r="H12" s="421" t="str">
        <f>'DAFTAR USULAN'!I12</f>
        <v>13 Orang</v>
      </c>
      <c r="I12" s="427" t="str">
        <f>'DAFTAR USULAN'!J12</f>
        <v>Terbayarnya siltap dan tunjangan perangkat desa</v>
      </c>
      <c r="J12" s="420" t="s">
        <v>73</v>
      </c>
      <c r="K12" s="424">
        <f>'DAFTAR USULAN'!L12</f>
        <v>514000000</v>
      </c>
      <c r="L12" s="422" t="s">
        <v>74</v>
      </c>
      <c r="M12" s="422" t="s">
        <v>68</v>
      </c>
      <c r="N12" s="425"/>
      <c r="O12" s="425"/>
      <c r="P12" s="420" t="str">
        <f>P11</f>
        <v>Jan s/d Des</v>
      </c>
    </row>
    <row r="13" spans="3:18" ht="27.75" customHeight="1" x14ac:dyDescent="0.2">
      <c r="C13" s="854"/>
      <c r="D13" s="842"/>
      <c r="E13" s="420" t="s">
        <v>570</v>
      </c>
      <c r="F13" s="426" t="str">
        <f>'DAFTAR USULAN'!F13</f>
        <v>Penyediaan Jaminan Sosial Perbekel dan Perangkat Desa</v>
      </c>
      <c r="G13" s="422" t="s">
        <v>104</v>
      </c>
      <c r="H13" s="421" t="s">
        <v>813</v>
      </c>
      <c r="I13" s="427" t="str">
        <f>'DAFTAR USULAN'!J13</f>
        <v>terbayarnya jaminan sosial perbekel dan perangkat desa</v>
      </c>
      <c r="J13" s="420" t="s">
        <v>73</v>
      </c>
      <c r="K13" s="424">
        <f>'DAFTAR USULAN'!L13</f>
        <v>36166221.119999997</v>
      </c>
      <c r="L13" s="422" t="s">
        <v>74</v>
      </c>
      <c r="M13" s="422" t="s">
        <v>68</v>
      </c>
      <c r="N13" s="425"/>
      <c r="O13" s="425"/>
      <c r="P13" s="420" t="str">
        <f>P12</f>
        <v>Jan s/d Des</v>
      </c>
    </row>
    <row r="14" spans="3:18" ht="44.25" customHeight="1" x14ac:dyDescent="0.2">
      <c r="C14" s="854"/>
      <c r="D14" s="842"/>
      <c r="E14" s="420" t="s">
        <v>571</v>
      </c>
      <c r="F14" s="427" t="str">
        <f>'DAFTAR USULAN'!F14</f>
        <v>Penyediaan Operasional Pemerintah Desa (ATK,Honor PKPKD dan PPKD dll))</v>
      </c>
      <c r="G14" s="422" t="s">
        <v>104</v>
      </c>
      <c r="H14" s="421" t="str">
        <f>'DAFTAR USULAN'!I14</f>
        <v>1 paket</v>
      </c>
      <c r="I14" s="427" t="str">
        <f>'DAFTAR USULAN'!J14</f>
        <v>Lancarnya keg. Operasional kantor</v>
      </c>
      <c r="J14" s="420" t="s">
        <v>73</v>
      </c>
      <c r="K14" s="424">
        <f>'DAFTAR USULAN'!L14</f>
        <v>235097580.16</v>
      </c>
      <c r="L14" s="422" t="s">
        <v>74</v>
      </c>
      <c r="M14" s="422" t="s">
        <v>68</v>
      </c>
      <c r="N14" s="425"/>
      <c r="O14" s="425"/>
      <c r="P14" s="420" t="s">
        <v>75</v>
      </c>
    </row>
    <row r="15" spans="3:18" ht="26.25" customHeight="1" x14ac:dyDescent="0.2">
      <c r="C15" s="854"/>
      <c r="D15" s="842"/>
      <c r="E15" s="420" t="s">
        <v>572</v>
      </c>
      <c r="F15" s="426" t="str">
        <f>'DAFTAR USULAN'!F15</f>
        <v>Penyediaan Tunjangan BPD</v>
      </c>
      <c r="G15" s="422" t="s">
        <v>104</v>
      </c>
      <c r="H15" s="421" t="str">
        <f>'DAFTAR USULAN'!I15</f>
        <v>7 Orang</v>
      </c>
      <c r="I15" s="427" t="str">
        <f>'DAFTAR USULAN'!J15</f>
        <v>terbayarnya tunjangan kedudukan BPD</v>
      </c>
      <c r="J15" s="420" t="s">
        <v>73</v>
      </c>
      <c r="K15" s="424">
        <f>'DAFTAR USULAN'!L15</f>
        <v>20400000</v>
      </c>
      <c r="L15" s="422" t="s">
        <v>74</v>
      </c>
      <c r="M15" s="422" t="s">
        <v>68</v>
      </c>
      <c r="N15" s="425"/>
      <c r="O15" s="425"/>
      <c r="P15" s="420" t="str">
        <f>P14</f>
        <v>Jan.s/d Des</v>
      </c>
    </row>
    <row r="16" spans="3:18" ht="42.75" customHeight="1" x14ac:dyDescent="0.2">
      <c r="C16" s="854"/>
      <c r="D16" s="842"/>
      <c r="E16" s="420" t="s">
        <v>573</v>
      </c>
      <c r="F16" s="426" t="str">
        <f>'DAFTAR USULAN'!F16</f>
        <v>Penyediaan Operasional BPD (rapat,ATK,makan minum,pakaian seragam, listrik dll)</v>
      </c>
      <c r="G16" s="422" t="s">
        <v>104</v>
      </c>
      <c r="H16" s="421" t="str">
        <f>'DAFTAR USULAN'!I16</f>
        <v>7 Orang</v>
      </c>
      <c r="I16" s="427" t="str">
        <f>'DAFTAR USULAN'!J16</f>
        <v>Lancarnya keg. Operasional BPD</v>
      </c>
      <c r="J16" s="420" t="s">
        <v>73</v>
      </c>
      <c r="K16" s="424">
        <f>'DAFTAR USULAN'!L16</f>
        <v>33565000</v>
      </c>
      <c r="L16" s="422" t="s">
        <v>74</v>
      </c>
      <c r="M16" s="422" t="s">
        <v>68</v>
      </c>
      <c r="N16" s="425"/>
      <c r="O16" s="425"/>
      <c r="P16" s="420" t="str">
        <f>P15</f>
        <v>Jan.s/d Des</v>
      </c>
    </row>
    <row r="17" spans="3:16" ht="45.75" customHeight="1" x14ac:dyDescent="0.2">
      <c r="C17" s="854"/>
      <c r="D17" s="842"/>
      <c r="E17" s="723">
        <v>2</v>
      </c>
      <c r="F17" s="429" t="str">
        <f>'DAFTAR USULAN'!E17</f>
        <v>Penyediaan Sarana dan Prasarana Pemerintahan Desa</v>
      </c>
      <c r="G17" s="430"/>
      <c r="H17" s="431"/>
      <c r="I17" s="432"/>
      <c r="J17" s="420"/>
      <c r="K17" s="433">
        <f>SUM(K18:K19)</f>
        <v>23588000</v>
      </c>
      <c r="L17" s="422"/>
      <c r="M17" s="422"/>
      <c r="N17" s="425"/>
      <c r="O17" s="425"/>
      <c r="P17" s="420"/>
    </row>
    <row r="18" spans="3:16" ht="30" customHeight="1" x14ac:dyDescent="0.2">
      <c r="C18" s="854"/>
      <c r="D18" s="842"/>
      <c r="E18" s="420" t="s">
        <v>378</v>
      </c>
      <c r="F18" s="427" t="str">
        <f>'DAFTAR USULAN'!F18</f>
        <v>Penyediaan Sarana (Aset Tetap) Perkantoran/Pemerintahan</v>
      </c>
      <c r="G18" s="422" t="s">
        <v>104</v>
      </c>
      <c r="H18" s="421" t="str">
        <f>'DAFTAR USULAN'!I18</f>
        <v>1 paket</v>
      </c>
      <c r="I18" s="427" t="str">
        <f>'DAFTAR USULAN'!J18</f>
        <v>Tersedianya sarana perkantoran</v>
      </c>
      <c r="J18" s="434" t="str">
        <f>'DAFTAR USULAN'!K19</f>
        <v>1 thn</v>
      </c>
      <c r="K18" s="424">
        <f>'DAFTAR USULAN'!L18</f>
        <v>5988000</v>
      </c>
      <c r="L18" s="422" t="s">
        <v>74</v>
      </c>
      <c r="M18" s="422" t="s">
        <v>68</v>
      </c>
      <c r="N18" s="425"/>
      <c r="O18" s="425"/>
      <c r="P18" s="420" t="s">
        <v>75</v>
      </c>
    </row>
    <row r="19" spans="3:16" ht="31.5" customHeight="1" x14ac:dyDescent="0.2">
      <c r="C19" s="854"/>
      <c r="D19" s="842"/>
      <c r="E19" s="420" t="s">
        <v>486</v>
      </c>
      <c r="F19" s="427" t="str">
        <f>'DAFTAR USULAN'!F19</f>
        <v>Pemeliharaan Gedung/Prasarana Kantor Desa</v>
      </c>
      <c r="G19" s="422" t="s">
        <v>104</v>
      </c>
      <c r="H19" s="421" t="str">
        <f>'DAFTAR USULAN'!I19</f>
        <v>1 paket</v>
      </c>
      <c r="I19" s="427" t="str">
        <f>'DAFTAR USULAN'!J19</f>
        <v>Tersedianya sarana perkantoran</v>
      </c>
      <c r="J19" s="434" t="str">
        <f>'DAFTAR USULAN'!K19</f>
        <v>1 thn</v>
      </c>
      <c r="K19" s="424">
        <f>'Pagu indikatif'!G18</f>
        <v>17600000</v>
      </c>
      <c r="L19" s="422" t="s">
        <v>74</v>
      </c>
      <c r="M19" s="422" t="s">
        <v>68</v>
      </c>
      <c r="N19" s="425"/>
      <c r="O19" s="425"/>
      <c r="P19" s="420" t="str">
        <f>P18</f>
        <v>Jan.s/d Des</v>
      </c>
    </row>
    <row r="20" spans="3:16" ht="43.5" customHeight="1" x14ac:dyDescent="0.2">
      <c r="C20" s="854"/>
      <c r="D20" s="842"/>
      <c r="E20" s="723">
        <v>3</v>
      </c>
      <c r="F20" s="429" t="str">
        <f>'Pagu indikatif'!D19</f>
        <v>Pengelolaan Administrasi Kependudukan, Pencatatan Sipil, Statistik dan Kearsipan</v>
      </c>
      <c r="G20" s="422"/>
      <c r="H20" s="421"/>
      <c r="I20" s="427"/>
      <c r="J20" s="420"/>
      <c r="K20" s="433">
        <f>K21</f>
        <v>3702000</v>
      </c>
      <c r="L20" s="422"/>
      <c r="M20" s="422"/>
      <c r="N20" s="425"/>
      <c r="O20" s="425"/>
      <c r="P20" s="420"/>
    </row>
    <row r="21" spans="3:16" ht="28.5" customHeight="1" x14ac:dyDescent="0.2">
      <c r="C21" s="854"/>
      <c r="D21" s="842"/>
      <c r="E21" s="420" t="s">
        <v>381</v>
      </c>
      <c r="F21" s="426" t="str">
        <f>'Pagu indikatif'!E20</f>
        <v>Penyusunan, Pendataan, dan Pemutakhiran Profil Desa</v>
      </c>
      <c r="G21" s="422" t="s">
        <v>104</v>
      </c>
      <c r="H21" s="421" t="str">
        <f>'DAFTAR USULAN'!I21</f>
        <v>1 paket</v>
      </c>
      <c r="I21" s="427" t="str">
        <f>'DAFTAR USULAN'!J21</f>
        <v>Lancarnya keg. Pemutahiran profil desa</v>
      </c>
      <c r="J21" s="434" t="str">
        <f>'DAFTAR USULAN'!K21</f>
        <v>1 thn</v>
      </c>
      <c r="K21" s="424">
        <f>'RABSUB.1'!O197</f>
        <v>3702000</v>
      </c>
      <c r="L21" s="422" t="s">
        <v>74</v>
      </c>
      <c r="M21" s="422" t="s">
        <v>68</v>
      </c>
      <c r="N21" s="425"/>
      <c r="O21" s="425"/>
      <c r="P21" s="420" t="str">
        <f>P19</f>
        <v>Jan.s/d Des</v>
      </c>
    </row>
    <row r="22" spans="3:16" ht="37.5" customHeight="1" x14ac:dyDescent="0.2">
      <c r="C22" s="854"/>
      <c r="D22" s="842"/>
      <c r="E22" s="723">
        <v>4</v>
      </c>
      <c r="F22" s="429" t="str">
        <f>'Pagu indikatif'!D21</f>
        <v>Penyelenggaraan Tata Praja Pemerintahan,Perencanaan,Keuangan dan Pelaporan</v>
      </c>
      <c r="G22" s="422"/>
      <c r="H22" s="421"/>
      <c r="I22" s="427"/>
      <c r="J22" s="420"/>
      <c r="K22" s="433">
        <f>SUM(K23:K27)</f>
        <v>74512000</v>
      </c>
      <c r="L22" s="422"/>
      <c r="M22" s="422"/>
      <c r="N22" s="425"/>
      <c r="O22" s="425"/>
      <c r="P22" s="420"/>
    </row>
    <row r="23" spans="3:16" ht="37.5" customHeight="1" x14ac:dyDescent="0.2">
      <c r="C23" s="854"/>
      <c r="D23" s="842"/>
      <c r="E23" s="420" t="s">
        <v>574</v>
      </c>
      <c r="F23" s="435" t="str">
        <f>'Pagu indikatif'!E22</f>
        <v>Penyelenggaraan Musyawarah Perencanaan Desa/Pembahasan APBDES (Reguler)</v>
      </c>
      <c r="G23" s="422" t="s">
        <v>104</v>
      </c>
      <c r="H23" s="436" t="str">
        <f>'DAFTAR USULAN'!I23</f>
        <v>1 paket</v>
      </c>
      <c r="I23" s="427" t="str">
        <f>'DAFTAR USULAN'!J23</f>
        <v>Lancarnya keg. Musyawarah desa reguler</v>
      </c>
      <c r="J23" s="420" t="str">
        <f>'DAFTAR USULAN'!K23</f>
        <v>1 thn</v>
      </c>
      <c r="K23" s="424">
        <f>'RABSUB.1'!O211</f>
        <v>12540000</v>
      </c>
      <c r="L23" s="422" t="s">
        <v>74</v>
      </c>
      <c r="M23" s="422" t="s">
        <v>68</v>
      </c>
      <c r="N23" s="425"/>
      <c r="O23" s="425"/>
      <c r="P23" s="420" t="str">
        <f>P21</f>
        <v>Jan.s/d Des</v>
      </c>
    </row>
    <row r="24" spans="3:16" ht="26.25" customHeight="1" x14ac:dyDescent="0.2">
      <c r="C24" s="854"/>
      <c r="D24" s="842"/>
      <c r="E24" s="420" t="s">
        <v>575</v>
      </c>
      <c r="F24" s="426" t="str">
        <f>'Pagu indikatif'!E23</f>
        <v>Penyusunan Dokumen Perencanaan Desa (RPJM Desa/RKP Desa Dll)</v>
      </c>
      <c r="G24" s="422" t="s">
        <v>104</v>
      </c>
      <c r="H24" s="436" t="str">
        <f>'DAFTAR USULAN'!I24</f>
        <v>1 paket</v>
      </c>
      <c r="I24" s="427" t="str">
        <f>'DAFTAR USULAN'!J24</f>
        <v>Lancarnya keg. Penyusunan RPJMDesa/RKP Desa</v>
      </c>
      <c r="J24" s="420" t="str">
        <f>'DAFTAR USULAN'!K24</f>
        <v>6 bln</v>
      </c>
      <c r="K24" s="424">
        <f>'DAFTAR USULAN'!L24</f>
        <v>4389000</v>
      </c>
      <c r="L24" s="422" t="s">
        <v>74</v>
      </c>
      <c r="M24" s="422" t="s">
        <v>68</v>
      </c>
      <c r="N24" s="425"/>
      <c r="O24" s="425"/>
      <c r="P24" s="420" t="s">
        <v>966</v>
      </c>
    </row>
    <row r="25" spans="3:16" ht="34.5" customHeight="1" x14ac:dyDescent="0.2">
      <c r="C25" s="854"/>
      <c r="D25" s="842"/>
      <c r="E25" s="420" t="s">
        <v>576</v>
      </c>
      <c r="F25" s="427" t="str">
        <f>'Pagu indikatif'!E24</f>
        <v>Penyusunan Dokumen Keuangan Desa(APBDes,APBDes Perubahan, LPJ dll)</v>
      </c>
      <c r="G25" s="422" t="s">
        <v>104</v>
      </c>
      <c r="H25" s="436" t="str">
        <f>'DAFTAR USULAN'!I25</f>
        <v>1 paket</v>
      </c>
      <c r="I25" s="427" t="str">
        <f>'DAFTAR USULAN'!J25</f>
        <v>Lancarnya keg. Penyusunan Dokumen Keuangan</v>
      </c>
      <c r="J25" s="420" t="str">
        <f>'DAFTAR USULAN'!K25</f>
        <v>1 thn</v>
      </c>
      <c r="K25" s="424">
        <f>'DAFTAR USULAN'!L25</f>
        <v>3539000</v>
      </c>
      <c r="L25" s="422" t="s">
        <v>74</v>
      </c>
      <c r="M25" s="422" t="s">
        <v>68</v>
      </c>
      <c r="N25" s="425"/>
      <c r="O25" s="425"/>
      <c r="P25" s="420" t="str">
        <f>P23</f>
        <v>Jan.s/d Des</v>
      </c>
    </row>
    <row r="26" spans="3:16" ht="35.25" customHeight="1" x14ac:dyDescent="0.2">
      <c r="C26" s="854"/>
      <c r="D26" s="842"/>
      <c r="E26" s="420" t="s">
        <v>577</v>
      </c>
      <c r="F26" s="426" t="str">
        <f>'Pagu indikatif'!E25</f>
        <v>Penyusunan Laporan Kepala Desa, LPPDesa dan Informasi Kepada masyarakat</v>
      </c>
      <c r="G26" s="422" t="s">
        <v>104</v>
      </c>
      <c r="H26" s="436" t="str">
        <f>'DAFTAR USULAN'!I26</f>
        <v>1 paket</v>
      </c>
      <c r="I26" s="427" t="str">
        <f>'DAFTAR USULAN'!J26</f>
        <v>Lancarnya penyusunan laporan kepala desa,LPPDesa</v>
      </c>
      <c r="J26" s="420" t="str">
        <f>'DAFTAR USULAN'!K26</f>
        <v>1 thn</v>
      </c>
      <c r="K26" s="424">
        <f>'DAFTAR USULAN'!L26</f>
        <v>3689000</v>
      </c>
      <c r="L26" s="422" t="s">
        <v>74</v>
      </c>
      <c r="M26" s="422" t="s">
        <v>68</v>
      </c>
      <c r="N26" s="425"/>
      <c r="O26" s="425"/>
      <c r="P26" s="420" t="s">
        <v>75</v>
      </c>
    </row>
    <row r="27" spans="3:16" ht="38.25" customHeight="1" x14ac:dyDescent="0.2">
      <c r="C27" s="854"/>
      <c r="D27" s="842"/>
      <c r="E27" s="420" t="s">
        <v>967</v>
      </c>
      <c r="F27" s="427" t="str">
        <f>'Pagu indikatif'!E26</f>
        <v>Dukungan dan Sosialisasi Pelaksanaan Pilkades, Pemilihan Ka Kewilayahan &amp; BPD</v>
      </c>
      <c r="G27" s="422" t="s">
        <v>104</v>
      </c>
      <c r="H27" s="436" t="s">
        <v>42</v>
      </c>
      <c r="I27" s="21" t="s">
        <v>957</v>
      </c>
      <c r="J27" s="517" t="s">
        <v>529</v>
      </c>
      <c r="K27" s="424">
        <f>'Pagu indikatif'!G26</f>
        <v>50355000</v>
      </c>
      <c r="L27" s="422" t="s">
        <v>74</v>
      </c>
      <c r="M27" s="422" t="s">
        <v>68</v>
      </c>
      <c r="N27" s="425"/>
      <c r="O27" s="425"/>
      <c r="P27" s="420" t="s">
        <v>75</v>
      </c>
    </row>
    <row r="28" spans="3:16" ht="27" customHeight="1" x14ac:dyDescent="0.2">
      <c r="C28" s="855"/>
      <c r="D28" s="843"/>
      <c r="E28" s="420"/>
      <c r="F28" s="422"/>
      <c r="G28" s="422"/>
      <c r="H28" s="422"/>
      <c r="I28" s="856" t="s">
        <v>186</v>
      </c>
      <c r="J28" s="857"/>
      <c r="K28" s="433">
        <f>K10+K17+K20+K22</f>
        <v>1004630801.28</v>
      </c>
      <c r="L28" s="422"/>
      <c r="M28" s="422"/>
      <c r="N28" s="425"/>
      <c r="O28" s="425"/>
      <c r="P28" s="420"/>
    </row>
    <row r="29" spans="3:16" ht="27" customHeight="1" x14ac:dyDescent="0.2">
      <c r="C29" s="853">
        <v>2</v>
      </c>
      <c r="D29" s="841" t="str">
        <f>'Pagu indikatif'!D28</f>
        <v>BIDANG PEMBANGUNAN</v>
      </c>
      <c r="E29" s="723">
        <v>1</v>
      </c>
      <c r="F29" s="430" t="str">
        <f>'Pagu indikatif'!D29</f>
        <v>Sub Bidang Pendidikan</v>
      </c>
      <c r="G29" s="422"/>
      <c r="H29" s="422"/>
      <c r="I29" s="428"/>
      <c r="J29" s="420"/>
      <c r="K29" s="433">
        <f>SUM(K30:K30)</f>
        <v>27070000</v>
      </c>
      <c r="L29" s="422"/>
      <c r="M29" s="422"/>
      <c r="N29" s="425"/>
      <c r="O29" s="425"/>
      <c r="P29" s="420"/>
    </row>
    <row r="30" spans="3:16" ht="39" customHeight="1" x14ac:dyDescent="0.2">
      <c r="C30" s="854"/>
      <c r="D30" s="842"/>
      <c r="E30" s="420" t="s">
        <v>424</v>
      </c>
      <c r="F30" s="428" t="str">
        <f>'DAFTAR USULAN'!F31</f>
        <v>Penyelenggaraan PAUD/TK/TKA/TPQ/Madrasah Non Formal Milik Desa</v>
      </c>
      <c r="G30" s="422" t="s">
        <v>104</v>
      </c>
      <c r="H30" s="422" t="str">
        <f>'DAFTAR USULAN'!I31</f>
        <v>1 Paket</v>
      </c>
      <c r="I30" s="428" t="str">
        <f>'DAFTAR USULAN'!J31</f>
        <v>Terslenggaranya Pendidikan Anak PAUD</v>
      </c>
      <c r="J30" s="420" t="s">
        <v>73</v>
      </c>
      <c r="K30" s="437">
        <f>'DAFTAR USULAN'!L31</f>
        <v>27070000</v>
      </c>
      <c r="L30" s="428" t="s">
        <v>76</v>
      </c>
      <c r="M30" s="422" t="s">
        <v>68</v>
      </c>
      <c r="N30" s="425"/>
      <c r="O30" s="425"/>
      <c r="P30" s="420" t="s">
        <v>75</v>
      </c>
    </row>
    <row r="31" spans="3:16" ht="39" customHeight="1" x14ac:dyDescent="0.2">
      <c r="C31" s="854"/>
      <c r="D31" s="842"/>
      <c r="E31" s="420">
        <v>1.2</v>
      </c>
      <c r="F31" s="428" t="str">
        <f>'DAFTAR USULAN'!F32</f>
        <v>Dukungan Pendidikan bagi Siswa Miskin/Berprestasi</v>
      </c>
      <c r="G31" s="422"/>
      <c r="H31" s="422"/>
      <c r="I31" s="428"/>
      <c r="J31" s="420"/>
      <c r="K31" s="437"/>
      <c r="L31" s="428"/>
      <c r="M31" s="422"/>
      <c r="N31" s="425"/>
      <c r="O31" s="425"/>
      <c r="P31" s="420"/>
    </row>
    <row r="32" spans="3:16" ht="27" customHeight="1" x14ac:dyDescent="0.2">
      <c r="C32" s="854"/>
      <c r="D32" s="842"/>
      <c r="E32" s="723">
        <v>2</v>
      </c>
      <c r="F32" s="438" t="str">
        <f>'Pagu indikatif'!D32</f>
        <v>Sub Bidang Kesehatan</v>
      </c>
      <c r="G32" s="422"/>
      <c r="H32" s="422"/>
      <c r="I32" s="428"/>
      <c r="J32" s="420"/>
      <c r="K32" s="433">
        <f>SUM(K33:K37)</f>
        <v>322283200</v>
      </c>
      <c r="L32" s="422"/>
      <c r="M32" s="422"/>
      <c r="N32" s="425"/>
      <c r="O32" s="425"/>
      <c r="P32" s="420"/>
    </row>
    <row r="33" spans="3:16" ht="56.25" customHeight="1" x14ac:dyDescent="0.2">
      <c r="C33" s="854"/>
      <c r="D33" s="842"/>
      <c r="E33" s="420" t="s">
        <v>378</v>
      </c>
      <c r="F33" s="428" t="str">
        <f>'Pagu indikatif'!E33</f>
        <v>Penyelenggaraan Pos Kesehatan Desa/Polides Milik Desa (Obat,Insentif,KB,dst)</v>
      </c>
      <c r="G33" s="427" t="str">
        <f>'DAFTAR USULAN'!H34</f>
        <v>Setiap dusun</v>
      </c>
      <c r="H33" s="422" t="str">
        <f>'DAFTAR USULAN'!I34</f>
        <v>1 paket</v>
      </c>
      <c r="I33" s="428" t="str">
        <f>'DAFTAR USULAN'!J34</f>
        <v>Terslenggaranya Pemeriksaan Jentik Nyamuk &amp; kelancaran Administrasi</v>
      </c>
      <c r="J33" s="420" t="str">
        <f>'DAFTAR USULAN'!K34</f>
        <v>12 bln</v>
      </c>
      <c r="K33" s="424">
        <f>'DAFTAR USULAN'!L34</f>
        <v>14150000</v>
      </c>
      <c r="L33" s="422" t="s">
        <v>76</v>
      </c>
      <c r="M33" s="422" t="s">
        <v>68</v>
      </c>
      <c r="N33" s="425"/>
      <c r="O33" s="425"/>
      <c r="P33" s="420" t="s">
        <v>75</v>
      </c>
    </row>
    <row r="34" spans="3:16" ht="47.25" customHeight="1" x14ac:dyDescent="0.2">
      <c r="C34" s="854"/>
      <c r="D34" s="842"/>
      <c r="E34" s="420" t="s">
        <v>486</v>
      </c>
      <c r="F34" s="428" t="str">
        <f>'Pagu indikatif'!E34</f>
        <v>Penyelenggaraan Posyandu (Mkn Tambahan,Kls Bumil,Lansia,Insentif</v>
      </c>
      <c r="G34" s="427" t="s">
        <v>104</v>
      </c>
      <c r="H34" s="427" t="str">
        <f>'DAFTAR USULAN'!H35</f>
        <v>Setiap dusun</v>
      </c>
      <c r="I34" s="428" t="str">
        <f>'DAFTAR USULAN'!J35</f>
        <v>Terslenggaranya pencegahan Stanting,Kesehatan Lansia dan Balita</v>
      </c>
      <c r="J34" s="420" t="str">
        <f>'DAFTAR USULAN'!K35</f>
        <v>10 bln</v>
      </c>
      <c r="K34" s="424">
        <f>'DAFTAR USULAN'!L35</f>
        <v>175868600</v>
      </c>
      <c r="L34" s="422" t="s">
        <v>76</v>
      </c>
      <c r="M34" s="422" t="s">
        <v>68</v>
      </c>
      <c r="N34" s="425"/>
      <c r="O34" s="425"/>
      <c r="P34" s="420" t="s">
        <v>189</v>
      </c>
    </row>
    <row r="35" spans="3:16" ht="31.5" customHeight="1" x14ac:dyDescent="0.2">
      <c r="C35" s="854"/>
      <c r="D35" s="842"/>
      <c r="E35" s="420" t="s">
        <v>497</v>
      </c>
      <c r="F35" s="428" t="str">
        <f>'DAFTAR USULAN'!F36</f>
        <v>Penyelenggaraan Desa Siaga Kesehatan</v>
      </c>
      <c r="G35" s="427" t="str">
        <f>'DAFTAR USULAN'!H36</f>
        <v>Setiap dusun</v>
      </c>
      <c r="H35" s="420" t="str">
        <f>'DAFTAR USULAN'!I36</f>
        <v>1 paket</v>
      </c>
      <c r="I35" s="428" t="str">
        <f>'DAFTAR USULAN'!J36</f>
        <v>Terslenggarnya Pendataan kesehatan warga.</v>
      </c>
      <c r="J35" s="420" t="str">
        <f>'DAFTAR USULAN'!K36</f>
        <v>12 bln</v>
      </c>
      <c r="K35" s="424">
        <f>'DAFTAR USULAN'!L36</f>
        <v>113400000</v>
      </c>
      <c r="L35" s="428" t="s">
        <v>1052</v>
      </c>
      <c r="M35" s="422" t="s">
        <v>68</v>
      </c>
      <c r="N35" s="425"/>
      <c r="O35" s="425"/>
      <c r="P35" s="420" t="s">
        <v>568</v>
      </c>
    </row>
    <row r="36" spans="3:16" ht="27.75" customHeight="1" x14ac:dyDescent="0.2">
      <c r="C36" s="854"/>
      <c r="D36" s="842"/>
      <c r="E36" s="420">
        <v>2.4</v>
      </c>
      <c r="F36" s="428" t="str">
        <f>'DAFTAR USULAN'!F37</f>
        <v>Pengasuhan Bersama atau Bina Keluarga Balita (BKB)</v>
      </c>
      <c r="G36" s="427"/>
      <c r="H36" s="420"/>
      <c r="I36" s="428"/>
      <c r="J36" s="420"/>
      <c r="K36" s="424"/>
      <c r="L36" s="422"/>
      <c r="M36" s="422"/>
      <c r="N36" s="425"/>
      <c r="O36" s="425"/>
      <c r="P36" s="420"/>
    </row>
    <row r="37" spans="3:16" ht="44.25" customHeight="1" x14ac:dyDescent="0.2">
      <c r="C37" s="854"/>
      <c r="D37" s="842"/>
      <c r="E37" s="420">
        <v>2.5</v>
      </c>
      <c r="F37" s="428" t="str">
        <f>'Pagu indikatif'!E37</f>
        <v>Pembangunan/Rehabilitasi/Peningkatan/Pengadaan Sarana/Prasarana Alat Posyandu</v>
      </c>
      <c r="G37" s="427" t="str">
        <f>'DAFTAR USULAN'!H38</f>
        <v>Setiap dusun</v>
      </c>
      <c r="H37" s="420" t="str">
        <f>'DAFTAR USULAN'!I38</f>
        <v>3 paket</v>
      </c>
      <c r="I37" s="428" t="str">
        <f>'DAFTAR USULAN'!J38</f>
        <v>Peralatan kesehatan Posyandu/Polindes/PKD</v>
      </c>
      <c r="J37" s="420" t="str">
        <f>'DAFTAR USULAN'!K38</f>
        <v>1 bln</v>
      </c>
      <c r="K37" s="424">
        <f>'DAFTAR USULAN'!L38</f>
        <v>18864600</v>
      </c>
      <c r="L37" s="422" t="s">
        <v>76</v>
      </c>
      <c r="M37" s="422" t="s">
        <v>68</v>
      </c>
      <c r="N37" s="425"/>
      <c r="O37" s="425"/>
      <c r="P37" s="420" t="s">
        <v>603</v>
      </c>
    </row>
    <row r="38" spans="3:16" ht="30.75" customHeight="1" x14ac:dyDescent="0.2">
      <c r="C38" s="854"/>
      <c r="D38" s="842"/>
      <c r="E38" s="420">
        <v>2.6</v>
      </c>
      <c r="F38" s="428" t="str">
        <f>'Pagu indikatif'!E38</f>
        <v>Penyelenggaraan Bina Keluarga Lansia (BKL)</v>
      </c>
      <c r="G38" s="427"/>
      <c r="H38" s="420"/>
      <c r="I38" s="428"/>
      <c r="J38" s="420"/>
      <c r="K38" s="424"/>
      <c r="L38" s="422"/>
      <c r="M38" s="422"/>
      <c r="N38" s="425"/>
      <c r="O38" s="425"/>
      <c r="P38" s="420"/>
    </row>
    <row r="39" spans="3:16" ht="27" customHeight="1" x14ac:dyDescent="0.2">
      <c r="C39" s="854"/>
      <c r="D39" s="842"/>
      <c r="E39" s="723">
        <v>3</v>
      </c>
      <c r="F39" s="438" t="str">
        <f>'DAFTAR USULAN'!E40</f>
        <v>Sub bidang  Pekerjaan Umum dan Penataan Ruang</v>
      </c>
      <c r="G39" s="427"/>
      <c r="H39" s="420"/>
      <c r="I39" s="428"/>
      <c r="J39" s="420"/>
      <c r="K39" s="433">
        <f>SUM(K40:K44)</f>
        <v>160544000</v>
      </c>
      <c r="L39" s="422"/>
      <c r="M39" s="422"/>
      <c r="N39" s="425"/>
      <c r="O39" s="425"/>
      <c r="P39" s="420"/>
    </row>
    <row r="40" spans="3:16" ht="40.5" customHeight="1" x14ac:dyDescent="0.2">
      <c r="C40" s="854"/>
      <c r="D40" s="842"/>
      <c r="E40" s="420">
        <v>3.1</v>
      </c>
      <c r="F40" s="428" t="str">
        <f>'DAFTAR USULAN'!F41</f>
        <v>Kelanjutan Pembangunan/Rehabilitasi/Peningkatan Balai Desa/Balai Kemasyarakatan</v>
      </c>
      <c r="G40" s="427" t="str">
        <f>'DAFTAR USULAN'!H41</f>
        <v>Dsn. Sekartaji</v>
      </c>
      <c r="H40" s="422" t="str">
        <f>'DAFTAR USULAN'!I41</f>
        <v>12 m x 22 m</v>
      </c>
      <c r="I40" s="428" t="str">
        <f>'DAFTAR USULAN'!J41</f>
        <v>Memperlancar terslenggaranya tempat pertemuan Masyarakat</v>
      </c>
      <c r="J40" s="420" t="str">
        <f>'DAFTAR USULAN'!K41</f>
        <v>6 bln</v>
      </c>
      <c r="K40" s="437">
        <f>'DAFTAR USULAN'!L41</f>
        <v>160544000</v>
      </c>
      <c r="L40" s="428" t="s">
        <v>1050</v>
      </c>
      <c r="M40" s="422" t="s">
        <v>68</v>
      </c>
      <c r="N40" s="425"/>
      <c r="O40" s="425"/>
      <c r="P40" s="420" t="s">
        <v>1000</v>
      </c>
    </row>
    <row r="41" spans="3:16" ht="53.25" customHeight="1" x14ac:dyDescent="0.2">
      <c r="C41" s="854"/>
      <c r="D41" s="842"/>
      <c r="E41" s="420">
        <v>3.2</v>
      </c>
      <c r="F41" s="428" t="str">
        <f>'DAFTAR USULAN'!F42</f>
        <v>Pembangunan /Rehabilitasi /Peningkatan/Pengerasan Jalan Lingkungan Pemukiman Dsn Sekartaji</v>
      </c>
      <c r="G41" s="427" t="str">
        <f>'DAFTAR USULAN'!H42</f>
        <v>Dsn. Sekartaji</v>
      </c>
      <c r="H41" s="422" t="str">
        <f>'DAFTAR USULAN'!I42</f>
        <v>1 paket</v>
      </c>
      <c r="I41" s="428" t="str">
        <f>'DAFTAR USULAN'!J42</f>
        <v>memperlancar arus transportasi jalan</v>
      </c>
      <c r="J41" s="420" t="str">
        <f>'DAFTAR USULAN'!K42</f>
        <v>5 bln</v>
      </c>
      <c r="K41" s="437">
        <v>0</v>
      </c>
      <c r="L41" s="428"/>
      <c r="M41" s="422" t="s">
        <v>68</v>
      </c>
      <c r="N41" s="425"/>
      <c r="O41" s="425"/>
      <c r="P41" s="420"/>
    </row>
    <row r="42" spans="3:16" ht="53.25" customHeight="1" x14ac:dyDescent="0.2">
      <c r="C42" s="854"/>
      <c r="D42" s="842"/>
      <c r="E42" s="420">
        <v>3.3</v>
      </c>
      <c r="F42" s="428" t="str">
        <f>'DAFTAR USULAN'!F43</f>
        <v>Pembangunan /Rehabilitasi /Peningkatan/Pengerasan Jalan Menuju Pura Dalem dan tempat parkir Pantai Nyanyad</v>
      </c>
      <c r="G42" s="427" t="str">
        <f>'DAFTAR USULAN'!H43</f>
        <v>Dsn.Sedehing</v>
      </c>
      <c r="H42" s="422" t="str">
        <f>'DAFTAR USULAN'!I43</f>
        <v>1 paket</v>
      </c>
      <c r="I42" s="428" t="str">
        <f>'DAFTAR USULAN'!J43</f>
        <v>memperlancar arus transportasi jalan</v>
      </c>
      <c r="J42" s="420" t="str">
        <f>'DAFTAR USULAN'!K43</f>
        <v>5 bln</v>
      </c>
      <c r="K42" s="437">
        <v>0</v>
      </c>
      <c r="L42" s="428"/>
      <c r="M42" s="422" t="s">
        <v>68</v>
      </c>
      <c r="N42" s="425"/>
      <c r="O42" s="425"/>
      <c r="P42" s="420"/>
    </row>
    <row r="43" spans="3:16" ht="45" customHeight="1" x14ac:dyDescent="0.2">
      <c r="C43" s="854"/>
      <c r="D43" s="842"/>
      <c r="E43" s="420">
        <v>3.4</v>
      </c>
      <c r="F43" s="428" t="str">
        <f>'DAFTAR USULAN'!F44</f>
        <v>Pembangunan /Rehabilitasi /Peningkatan/Pengerasan Jalan Lingkungan Pemukiman Dsn Ramuan</v>
      </c>
      <c r="G43" s="427" t="str">
        <f>'DAFTAR USULAN'!H44</f>
        <v>Dsn. Ramuan</v>
      </c>
      <c r="H43" s="422" t="str">
        <f>'DAFTAR USULAN'!I44</f>
        <v>1 paket</v>
      </c>
      <c r="I43" s="428" t="str">
        <f>'DAFTAR USULAN'!J44</f>
        <v>memperlancar arus transportasi jalan</v>
      </c>
      <c r="J43" s="420" t="str">
        <f>'DAFTAR USULAN'!K44</f>
        <v>5 bln</v>
      </c>
      <c r="K43" s="437">
        <v>0</v>
      </c>
      <c r="L43" s="428"/>
      <c r="M43" s="422" t="s">
        <v>68</v>
      </c>
      <c r="N43" s="425"/>
      <c r="O43" s="425"/>
      <c r="P43" s="420"/>
    </row>
    <row r="44" spans="3:16" ht="53.25" customHeight="1" x14ac:dyDescent="0.2">
      <c r="C44" s="854"/>
      <c r="D44" s="842"/>
      <c r="E44" s="420">
        <v>3.5</v>
      </c>
      <c r="F44" s="428" t="str">
        <f>'DAFTAR USULAN'!F45</f>
        <v>Pembangunan/Rehabilitasi/Peningkatan Pemakaman Milik Desa/Situs Bersejarah Milik Desa/Petilasan</v>
      </c>
      <c r="G44" s="427" t="str">
        <f>'DAFTAR USULAN'!H45</f>
        <v>Setiap dusun</v>
      </c>
      <c r="H44" s="422" t="str">
        <f>'DAFTAR USULAN'!I45</f>
        <v>1 paket</v>
      </c>
      <c r="I44" s="428" t="str">
        <f>'DAFTAR USULAN'!J45</f>
        <v>Peningkatan kenyamanan dan Kebersihan pada saat kegiatan Upacara</v>
      </c>
      <c r="J44" s="420" t="str">
        <f>'DAFTAR USULAN'!K45</f>
        <v>6 bln</v>
      </c>
      <c r="K44" s="437">
        <v>0</v>
      </c>
      <c r="L44" s="428"/>
      <c r="M44" s="422" t="s">
        <v>68</v>
      </c>
      <c r="N44" s="425"/>
      <c r="O44" s="425"/>
      <c r="P44" s="420"/>
    </row>
    <row r="45" spans="3:16" ht="42" customHeight="1" x14ac:dyDescent="0.2">
      <c r="C45" s="854"/>
      <c r="D45" s="842"/>
      <c r="E45" s="420">
        <v>3.6</v>
      </c>
      <c r="F45" s="428" t="str">
        <f>'DAFTAR USULAN'!F46</f>
        <v>Pembangunan /Rehabilitasi /Peningkatan Monumen/Gapura/Batas Desa</v>
      </c>
      <c r="G45" s="427" t="str">
        <f>'DAFTAR USULAN'!H46</f>
        <v>perbatasan dg Desa Tetangga</v>
      </c>
      <c r="H45" s="422" t="str">
        <f>'DAFTAR USULAN'!I46</f>
        <v>1 paket</v>
      </c>
      <c r="I45" s="428" t="str">
        <f>'DAFTAR USULAN'!J46</f>
        <v>Terwujudnya batas Desa Yang pasti</v>
      </c>
      <c r="J45" s="420" t="str">
        <f>'DAFTAR USULAN'!K46</f>
        <v>1 bln</v>
      </c>
      <c r="K45" s="437">
        <v>0</v>
      </c>
      <c r="L45" s="428"/>
      <c r="M45" s="422" t="s">
        <v>68</v>
      </c>
      <c r="N45" s="425"/>
      <c r="O45" s="425"/>
      <c r="P45" s="420"/>
    </row>
    <row r="46" spans="3:16" ht="30" customHeight="1" x14ac:dyDescent="0.2">
      <c r="C46" s="854"/>
      <c r="D46" s="842"/>
      <c r="E46" s="723">
        <v>4</v>
      </c>
      <c r="F46" s="438" t="str">
        <f>'DAFTAR USULAN'!E47</f>
        <v>Sub Bidang Kawasan Pemukiman</v>
      </c>
      <c r="G46" s="427"/>
      <c r="H46" s="422"/>
      <c r="I46" s="428"/>
      <c r="J46" s="420"/>
      <c r="K46" s="439">
        <f>SUM(K47:K48)</f>
        <v>875390670</v>
      </c>
      <c r="L46" s="428"/>
      <c r="M46" s="422"/>
      <c r="N46" s="425"/>
      <c r="O46" s="425"/>
      <c r="P46" s="420"/>
    </row>
    <row r="47" spans="3:16" ht="35.25" customHeight="1" x14ac:dyDescent="0.2">
      <c r="C47" s="854"/>
      <c r="D47" s="842"/>
      <c r="E47" s="420">
        <v>4.0999999999999996</v>
      </c>
      <c r="F47" s="428" t="str">
        <f>'DAFTAR USULAN'!F49</f>
        <v>Pemeliharaan Fasilitas Pengelolaan Sampah Desa (Penampungan, Bank Sampah dll)</v>
      </c>
      <c r="G47" s="427" t="str">
        <f>'DAFTAR USULAN'!H49</f>
        <v>Setiap dusun</v>
      </c>
      <c r="H47" s="422" t="str">
        <f>'DAFTAR USULAN'!I49</f>
        <v>1 paket</v>
      </c>
      <c r="I47" s="428" t="str">
        <f>'DAFTAR USULAN'!J49</f>
        <v>Terlaksananya Pengelolaan Sampah</v>
      </c>
      <c r="J47" s="420" t="str">
        <f>'DAFTAR USULAN'!K49</f>
        <v>2 bln</v>
      </c>
      <c r="K47" s="437">
        <f>'DAFTAR USULAN'!L49</f>
        <v>4080000</v>
      </c>
      <c r="L47" s="428" t="s">
        <v>76</v>
      </c>
      <c r="M47" s="422" t="s">
        <v>68</v>
      </c>
      <c r="N47" s="425"/>
      <c r="O47" s="425"/>
      <c r="P47" s="420" t="s">
        <v>977</v>
      </c>
    </row>
    <row r="48" spans="3:16" ht="44.25" customHeight="1" x14ac:dyDescent="0.2">
      <c r="C48" s="854"/>
      <c r="D48" s="842"/>
      <c r="E48" s="420">
        <v>4.2</v>
      </c>
      <c r="F48" s="428" t="str">
        <f>'DAFTAR USULAN'!F50</f>
        <v>Pembangunan/Rehabilitasi/Peningkatan Sumber Air Bersih Milik Desa</v>
      </c>
      <c r="G48" s="427" t="str">
        <f>'DAFTAR USULAN'!H50</f>
        <v>Dsn. Bungkil</v>
      </c>
      <c r="H48" s="422" t="str">
        <f>'DAFTAR USULAN'!I50</f>
        <v>1 paket</v>
      </c>
      <c r="I48" s="428" t="str">
        <f>'DAFTAR USULAN'!J50</f>
        <v>Terslenggarnya penanggulangan kekurangan air</v>
      </c>
      <c r="J48" s="420" t="str">
        <f>'DAFTAR USULAN'!K50</f>
        <v>6 bln</v>
      </c>
      <c r="K48" s="437">
        <f>'DAFTAR USULAN'!L50</f>
        <v>871310670</v>
      </c>
      <c r="L48" s="428" t="s">
        <v>76</v>
      </c>
      <c r="M48" s="422" t="s">
        <v>68</v>
      </c>
      <c r="N48" s="425"/>
      <c r="O48" s="425"/>
      <c r="P48" s="420" t="s">
        <v>966</v>
      </c>
    </row>
    <row r="49" spans="3:16" ht="36.75" customHeight="1" x14ac:dyDescent="0.2">
      <c r="C49" s="854"/>
      <c r="D49" s="842"/>
      <c r="E49" s="723">
        <v>5</v>
      </c>
      <c r="F49" s="438" t="str">
        <f>'DAFTAR USULAN'!E51</f>
        <v>Sub Bidang perhubungan, Komunikasi, dan Informatika</v>
      </c>
      <c r="G49" s="427"/>
      <c r="H49" s="422"/>
      <c r="I49" s="428"/>
      <c r="J49" s="420"/>
      <c r="K49" s="439">
        <f>K50</f>
        <v>2000000</v>
      </c>
      <c r="L49" s="428"/>
      <c r="M49" s="422"/>
      <c r="N49" s="425"/>
      <c r="O49" s="425"/>
      <c r="P49" s="420"/>
    </row>
    <row r="50" spans="3:16" ht="40.5" customHeight="1" x14ac:dyDescent="0.2">
      <c r="C50" s="854"/>
      <c r="D50" s="842"/>
      <c r="E50" s="420" t="s">
        <v>579</v>
      </c>
      <c r="F50" s="428" t="str">
        <f>'DAFTAR USULAN'!F52</f>
        <v>Belanja Bendera/Umbul-umbul/Spanduk</v>
      </c>
      <c r="G50" s="427" t="str">
        <f>'DAFTAR USULAN'!H52</f>
        <v>Ds. Sekartaji</v>
      </c>
      <c r="H50" s="422" t="str">
        <f>'DAFTAR USULAN'!I52</f>
        <v>20 lbr</v>
      </c>
      <c r="I50" s="428" t="str">
        <f>'DAFTAR USULAN'!J52</f>
        <v>Terslenggarnya ke transparanan pengelolaan keuangan Desa</v>
      </c>
      <c r="J50" s="420" t="str">
        <f>'DAFTAR USULAN'!K52</f>
        <v>12 bln</v>
      </c>
      <c r="K50" s="437">
        <f>'DAFTAR USULAN'!L52</f>
        <v>2000000</v>
      </c>
      <c r="L50" s="428" t="s">
        <v>76</v>
      </c>
      <c r="M50" s="422" t="s">
        <v>68</v>
      </c>
      <c r="N50" s="425"/>
      <c r="O50" s="425"/>
      <c r="P50" s="420" t="s">
        <v>568</v>
      </c>
    </row>
    <row r="51" spans="3:16" ht="24.75" customHeight="1" x14ac:dyDescent="0.2">
      <c r="C51" s="855"/>
      <c r="D51" s="843"/>
      <c r="E51" s="420"/>
      <c r="F51" s="422"/>
      <c r="G51" s="422"/>
      <c r="H51" s="422"/>
      <c r="I51" s="856" t="s">
        <v>187</v>
      </c>
      <c r="J51" s="857"/>
      <c r="K51" s="433">
        <f>K29+K32+K39+K46+K49</f>
        <v>1387287870</v>
      </c>
      <c r="L51" s="422"/>
      <c r="M51" s="422"/>
      <c r="N51" s="425"/>
      <c r="O51" s="425"/>
      <c r="P51" s="420"/>
    </row>
    <row r="52" spans="3:16" ht="41.25" customHeight="1" x14ac:dyDescent="0.2">
      <c r="C52" s="853">
        <v>3</v>
      </c>
      <c r="D52" s="841" t="str">
        <f>'Pagu indikatif'!D52</f>
        <v>BIDANG PEMBINAAN KEMASYARAKATAN</v>
      </c>
      <c r="E52" s="723">
        <v>1</v>
      </c>
      <c r="F52" s="438" t="str">
        <f>'DAFTAR USULAN'!D55</f>
        <v>Sub Bidang Ketentraman, Ketertiban Umum  &amp; Perlindungan Masyarakat</v>
      </c>
      <c r="G52" s="422"/>
      <c r="H52" s="422"/>
      <c r="I52" s="440"/>
      <c r="J52" s="420"/>
      <c r="K52" s="433">
        <f>K53</f>
        <v>17400000</v>
      </c>
      <c r="L52" s="422"/>
      <c r="M52" s="422"/>
      <c r="N52" s="425"/>
      <c r="O52" s="425"/>
      <c r="P52" s="420"/>
    </row>
    <row r="53" spans="3:16" ht="45" customHeight="1" x14ac:dyDescent="0.2">
      <c r="C53" s="854"/>
      <c r="D53" s="842"/>
      <c r="E53" s="420" t="s">
        <v>424</v>
      </c>
      <c r="F53" s="428" t="str">
        <f>'DAFTAR USULAN'!E56</f>
        <v>Koordinasi Pembinaan Keamanan, Ketertiban &amp; Perlindungan Masyarakat skala lokal desa</v>
      </c>
      <c r="G53" s="421" t="str">
        <f>'DAFTAR USULAN'!H56</f>
        <v>Ds. Sekartaji</v>
      </c>
      <c r="H53" s="422" t="str">
        <f>'DAFTAR USULAN'!I56</f>
        <v>1 paket</v>
      </c>
      <c r="I53" s="428" t="str">
        <f>'DAFTAR USULAN'!J56</f>
        <v>Terwujudnya keamanan dan kebersihan lingkungan di setiap dusun</v>
      </c>
      <c r="J53" s="420" t="str">
        <f>'DAFTAR USULAN'!K56</f>
        <v>12 bln</v>
      </c>
      <c r="K53" s="424">
        <f>'DAFTAR USULAN'!L56</f>
        <v>17400000</v>
      </c>
      <c r="L53" s="422" t="s">
        <v>1051</v>
      </c>
      <c r="M53" s="422" t="s">
        <v>68</v>
      </c>
      <c r="N53" s="425"/>
      <c r="O53" s="425"/>
      <c r="P53" s="420" t="s">
        <v>568</v>
      </c>
    </row>
    <row r="54" spans="3:16" ht="30.75" customHeight="1" x14ac:dyDescent="0.2">
      <c r="C54" s="854"/>
      <c r="D54" s="842"/>
      <c r="E54" s="723">
        <v>2</v>
      </c>
      <c r="F54" s="438" t="str">
        <f>'DAFTAR USULAN'!D57</f>
        <v>Sub Bidang Kebudayaan &amp; Keagamaan</v>
      </c>
      <c r="G54" s="422"/>
      <c r="H54" s="422"/>
      <c r="I54" s="440"/>
      <c r="J54" s="420"/>
      <c r="K54" s="433">
        <f>SUM(K55:K56)</f>
        <v>161313500</v>
      </c>
      <c r="L54" s="422"/>
      <c r="M54" s="422"/>
      <c r="N54" s="425"/>
      <c r="O54" s="425"/>
      <c r="P54" s="420"/>
    </row>
    <row r="55" spans="3:16" ht="42" customHeight="1" x14ac:dyDescent="0.2">
      <c r="C55" s="854"/>
      <c r="D55" s="842"/>
      <c r="E55" s="420" t="s">
        <v>378</v>
      </c>
      <c r="F55" s="428" t="str">
        <f>'DAFTAR USULAN'!E58</f>
        <v>Pengiriman Kontingen Grup Kesenian &amp; Kebudayaan (Wakil Desa tkt Kec/Kab/Kot</v>
      </c>
      <c r="G55" s="427" t="str">
        <f>'DAFTAR USULAN'!H58</f>
        <v>di Kecamatan</v>
      </c>
      <c r="H55" s="422" t="str">
        <f>'DAFTAR USULAN'!I58</f>
        <v>1 paket</v>
      </c>
      <c r="I55" s="428" t="s">
        <v>684</v>
      </c>
      <c r="J55" s="420" t="str">
        <f>'DAFTAR USULAN'!K58</f>
        <v>1 bulan</v>
      </c>
      <c r="K55" s="424">
        <f>'DAFTAR USULAN'!L58</f>
        <v>60989000</v>
      </c>
      <c r="L55" s="422" t="s">
        <v>74</v>
      </c>
      <c r="M55" s="422" t="s">
        <v>68</v>
      </c>
      <c r="N55" s="425"/>
      <c r="O55" s="425"/>
      <c r="P55" s="420" t="s">
        <v>976</v>
      </c>
    </row>
    <row r="56" spans="3:16" ht="45.75" customHeight="1" x14ac:dyDescent="0.2">
      <c r="C56" s="854"/>
      <c r="D56" s="842"/>
      <c r="E56" s="420" t="s">
        <v>486</v>
      </c>
      <c r="F56" s="428" t="str">
        <f>'DAFTAR USULAN'!E60</f>
        <v>Penyelenggaraan Festival Kesenian, Adat/kebudayaan, dan Keagamaan (Hut RI,Raya Keagamaan dll)</v>
      </c>
      <c r="G56" s="427" t="str">
        <f>'DAFTAR USULAN'!H60</f>
        <v>di Kecamatan</v>
      </c>
      <c r="H56" s="422" t="str">
        <f>'DAFTAR USULAN'!I60</f>
        <v>1 paket</v>
      </c>
      <c r="I56" s="428" t="str">
        <f>'DAFTAR USULAN'!J60</f>
        <v>Terselenggaranya festival kesenianan dan adat budaya</v>
      </c>
      <c r="J56" s="420" t="str">
        <f>'DAFTAR USULAN'!K60</f>
        <v>1 bulan</v>
      </c>
      <c r="K56" s="437">
        <f>'DAFTAR USULAN'!L60</f>
        <v>100324500</v>
      </c>
      <c r="L56" s="422" t="s">
        <v>1001</v>
      </c>
      <c r="M56" s="422" t="s">
        <v>68</v>
      </c>
      <c r="N56" s="425"/>
      <c r="O56" s="425"/>
      <c r="P56" s="420" t="s">
        <v>977</v>
      </c>
    </row>
    <row r="57" spans="3:16" ht="24" customHeight="1" x14ac:dyDescent="0.2">
      <c r="C57" s="854"/>
      <c r="D57" s="842"/>
      <c r="E57" s="723" t="s">
        <v>581</v>
      </c>
      <c r="F57" s="438" t="str">
        <f>'DAFTAR USULAN'!D68</f>
        <v>Sub Bidang Kepemudaan dan Olahraga</v>
      </c>
      <c r="G57" s="421"/>
      <c r="H57" s="422"/>
      <c r="I57" s="428"/>
      <c r="J57" s="420"/>
      <c r="K57" s="439">
        <f>SUM(K58:K60)</f>
        <v>42770000</v>
      </c>
      <c r="L57" s="422"/>
      <c r="M57" s="422"/>
      <c r="N57" s="425"/>
      <c r="O57" s="425"/>
      <c r="P57" s="420"/>
    </row>
    <row r="58" spans="3:16" ht="36.75" customHeight="1" x14ac:dyDescent="0.2">
      <c r="C58" s="854"/>
      <c r="D58" s="842"/>
      <c r="E58" s="420" t="s">
        <v>381</v>
      </c>
      <c r="F58" s="441" t="str">
        <f>'DAFTAR USULAN'!E69</f>
        <v>Penyelenggaraan Pelatihan Kepemudaan Tingkat Desa</v>
      </c>
      <c r="G58" s="421" t="str">
        <f>'DAFTAR USULAN'!H69</f>
        <v>Ds. Sekartaji</v>
      </c>
      <c r="H58" s="436" t="str">
        <f>'DAFTAR USULAN'!I69</f>
        <v>20 Orang</v>
      </c>
      <c r="I58" s="426" t="str">
        <f>'DAFTAR USULAN'!J69</f>
        <v>dapat meningkatkan kemampuan pemuda dibidang seni</v>
      </c>
      <c r="J58" s="496" t="str">
        <f>'DAFTAR USULAN'!K69</f>
        <v>3 bln</v>
      </c>
      <c r="K58" s="424">
        <f>'DAFTAR USULAN'!L69</f>
        <v>14750000</v>
      </c>
      <c r="L58" s="422" t="s">
        <v>74</v>
      </c>
      <c r="M58" s="422" t="s">
        <v>68</v>
      </c>
      <c r="N58" s="497"/>
      <c r="O58" s="497"/>
      <c r="P58" s="496" t="s">
        <v>978</v>
      </c>
    </row>
    <row r="59" spans="3:16" ht="33.75" customHeight="1" x14ac:dyDescent="0.2">
      <c r="C59" s="854"/>
      <c r="D59" s="842"/>
      <c r="E59" s="420" t="s">
        <v>389</v>
      </c>
      <c r="F59" s="441" t="str">
        <f>'DAFTAR USULAN'!E71</f>
        <v>Penyelenggaraan Festival/Lomba Kepemudaan &amp; Olahraga Tingkat Desa</v>
      </c>
      <c r="G59" s="436" t="str">
        <f>'DAFTAR USULAN'!H71</f>
        <v>Ds. Sekartaji</v>
      </c>
      <c r="H59" s="422" t="str">
        <f>'DAFTAR USULAN'!I71</f>
        <v>200 orang</v>
      </c>
      <c r="I59" s="426" t="str">
        <f>'DAFTAR USULAN'!J71</f>
        <v>terciptanya rasa persaudaraan sesama pemuda desa</v>
      </c>
      <c r="J59" s="420" t="str">
        <f>'DAFTAR USULAN'!K71</f>
        <v>14 hari</v>
      </c>
      <c r="K59" s="437">
        <f>'DAFTAR USULAN'!L72</f>
        <v>28020000</v>
      </c>
      <c r="L59" s="422" t="s">
        <v>74</v>
      </c>
      <c r="M59" s="422" t="s">
        <v>68</v>
      </c>
      <c r="N59" s="425"/>
      <c r="O59" s="425"/>
      <c r="P59" s="420" t="s">
        <v>671</v>
      </c>
    </row>
    <row r="60" spans="3:16" ht="38.25" customHeight="1" x14ac:dyDescent="0.2">
      <c r="C60" s="854"/>
      <c r="D60" s="842"/>
      <c r="E60" s="420" t="s">
        <v>974</v>
      </c>
      <c r="F60" s="441" t="str">
        <f>'DAFTAR USULAN'!E73</f>
        <v>Pembangunan/Rehabilitasi/Peningkatan Saran dan Prasarana Kepemudaan dan Olahraga Milik Desa</v>
      </c>
      <c r="G60" s="436" t="str">
        <f>'DAFTAR USULAN'!H73</f>
        <v>Dsn. Sekartaji</v>
      </c>
      <c r="H60" s="422" t="str">
        <f>'DAFTAR USULAN'!I73</f>
        <v>80 orang</v>
      </c>
      <c r="I60" s="426" t="str">
        <f>'DAFTAR USULAN'!J73</f>
        <v>Terbangunnya Lapangan Voly</v>
      </c>
      <c r="J60" s="420" t="str">
        <f>'DAFTAR USULAN'!K73</f>
        <v>3 bln</v>
      </c>
      <c r="K60" s="437">
        <f>'DAFTAR USULAN'!L73</f>
        <v>0</v>
      </c>
      <c r="L60" s="422"/>
      <c r="M60" s="422" t="s">
        <v>68</v>
      </c>
      <c r="N60" s="425"/>
      <c r="O60" s="425"/>
      <c r="P60" s="420"/>
    </row>
    <row r="61" spans="3:16" ht="28.5" customHeight="1" x14ac:dyDescent="0.2">
      <c r="C61" s="854"/>
      <c r="D61" s="842"/>
      <c r="E61" s="723">
        <v>4</v>
      </c>
      <c r="F61" s="442" t="str">
        <f>'DAFTAR USULAN'!D74</f>
        <v>Sub Bidang Kelembagaan Masyarakat</v>
      </c>
      <c r="G61" s="421"/>
      <c r="H61" s="422"/>
      <c r="I61" s="428"/>
      <c r="J61" s="420"/>
      <c r="K61" s="439">
        <f>SUM(K62:K64)</f>
        <v>87265000</v>
      </c>
      <c r="L61" s="422"/>
      <c r="M61" s="422"/>
      <c r="N61" s="425"/>
      <c r="O61" s="425"/>
      <c r="P61" s="420"/>
    </row>
    <row r="62" spans="3:16" ht="28.5" customHeight="1" x14ac:dyDescent="0.2">
      <c r="C62" s="854"/>
      <c r="D62" s="842"/>
      <c r="E62" s="420" t="s">
        <v>574</v>
      </c>
      <c r="F62" s="441" t="str">
        <f>'DAFTAR USULAN'!E75</f>
        <v>Kegiatan Pembinaan Lembaga Adat</v>
      </c>
      <c r="G62" s="427" t="str">
        <f>'DAFTAR USULAN'!H75</f>
        <v>Setiap Desa Pakraman</v>
      </c>
      <c r="H62" s="422" t="str">
        <f>'DAFTAR USULAN'!I75</f>
        <v>3 Paket</v>
      </c>
      <c r="I62" s="428" t="str">
        <f>'DAFTAR USULAN'!J75</f>
        <v>terwujudnya rasa hormat kepada tokoh agama</v>
      </c>
      <c r="J62" s="420" t="str">
        <f>'DAFTAR USULAN'!K75</f>
        <v>1 thn</v>
      </c>
      <c r="K62" s="437">
        <f>'SUB.3, 4'!L196</f>
        <v>52000000</v>
      </c>
      <c r="L62" s="422" t="s">
        <v>471</v>
      </c>
      <c r="M62" s="422" t="s">
        <v>68</v>
      </c>
      <c r="N62" s="425"/>
      <c r="O62" s="425"/>
      <c r="P62" s="420" t="s">
        <v>568</v>
      </c>
    </row>
    <row r="63" spans="3:16" ht="28.5" customHeight="1" x14ac:dyDescent="0.2">
      <c r="C63" s="854"/>
      <c r="D63" s="842"/>
      <c r="E63" s="420" t="s">
        <v>575</v>
      </c>
      <c r="F63" s="441" t="str">
        <f>'DAFTAR USULAN'!E76</f>
        <v>Kegiatan Pembinaan LPM</v>
      </c>
      <c r="G63" s="421" t="str">
        <f>'DAFTAR USULAN'!H76</f>
        <v>Ds. Sekartaji</v>
      </c>
      <c r="H63" s="422" t="str">
        <f>'DAFTAR USULAN'!I76</f>
        <v>1 paket</v>
      </c>
      <c r="I63" s="428" t="str">
        <f>'DAFTAR USULAN'!J76</f>
        <v>peningkatan kemampuan lembaga desa</v>
      </c>
      <c r="J63" s="420" t="str">
        <f>'DAFTAR USULAN'!K76</f>
        <v>1 bln</v>
      </c>
      <c r="K63" s="437">
        <f>'SUB.3, 4'!L207</f>
        <v>14415000</v>
      </c>
      <c r="L63" s="422" t="s">
        <v>582</v>
      </c>
      <c r="M63" s="422" t="s">
        <v>68</v>
      </c>
      <c r="N63" s="425"/>
      <c r="O63" s="425"/>
      <c r="P63" s="420" t="s">
        <v>583</v>
      </c>
    </row>
    <row r="64" spans="3:16" ht="40.5" customHeight="1" x14ac:dyDescent="0.2">
      <c r="C64" s="854"/>
      <c r="D64" s="842"/>
      <c r="E64" s="420" t="s">
        <v>576</v>
      </c>
      <c r="F64" s="441" t="str">
        <f>'DAFTAR USULAN'!E77</f>
        <v>Kegiatan Pembinaan Organisasi Perempuan/PKK</v>
      </c>
      <c r="G64" s="421" t="str">
        <f>'DAFTAR USULAN'!H77</f>
        <v>Ds. Sekartaji</v>
      </c>
      <c r="H64" s="422" t="str">
        <f>'DAFTAR USULAN'!I77</f>
        <v>1 paket</v>
      </c>
      <c r="I64" s="428" t="str">
        <f>'DAFTAR USULAN'!J77</f>
        <v>peningkatan kemampuan PKK</v>
      </c>
      <c r="J64" s="420" t="str">
        <f>'DAFTAR USULAN'!K77</f>
        <v>1 bln</v>
      </c>
      <c r="K64" s="437">
        <f>'SUB.3, 4'!L224</f>
        <v>20850000</v>
      </c>
      <c r="L64" s="422" t="s">
        <v>74</v>
      </c>
      <c r="M64" s="422" t="s">
        <v>68</v>
      </c>
      <c r="N64" s="425"/>
      <c r="O64" s="425"/>
      <c r="P64" s="420" t="s">
        <v>583</v>
      </c>
    </row>
    <row r="65" spans="3:16" ht="23.25" customHeight="1" x14ac:dyDescent="0.2">
      <c r="C65" s="855"/>
      <c r="D65" s="843"/>
      <c r="E65" s="420"/>
      <c r="F65" s="441"/>
      <c r="G65" s="421"/>
      <c r="H65" s="422"/>
      <c r="I65" s="860" t="s">
        <v>674</v>
      </c>
      <c r="J65" s="861"/>
      <c r="K65" s="439">
        <f>K61+K57+K54+K52</f>
        <v>308748500</v>
      </c>
      <c r="L65" s="422"/>
      <c r="M65" s="422"/>
      <c r="N65" s="425"/>
      <c r="O65" s="425"/>
      <c r="P65" s="420"/>
    </row>
    <row r="66" spans="3:16" ht="38.25" customHeight="1" x14ac:dyDescent="0.2">
      <c r="C66" s="853">
        <v>4</v>
      </c>
      <c r="D66" s="841" t="str">
        <f>'DAFTAR USULAN'!C79</f>
        <v>BIDANG PEMBERDAYAAN MASYARAKAT</v>
      </c>
      <c r="E66" s="723">
        <v>1</v>
      </c>
      <c r="F66" s="438" t="str">
        <f>'DAFTAR USULAN'!D80</f>
        <v>Sub Bidang Pemberdayaan Perempuan, Perlindungan Anak dan keluarga</v>
      </c>
      <c r="G66" s="422"/>
      <c r="H66" s="422"/>
      <c r="I66" s="428"/>
      <c r="J66" s="420"/>
      <c r="K66" s="433">
        <f>K67</f>
        <v>5048000</v>
      </c>
      <c r="L66" s="422"/>
      <c r="M66" s="422"/>
      <c r="N66" s="425"/>
      <c r="O66" s="425"/>
      <c r="P66" s="420"/>
    </row>
    <row r="67" spans="3:16" ht="36" customHeight="1" x14ac:dyDescent="0.2">
      <c r="C67" s="854"/>
      <c r="D67" s="842"/>
      <c r="E67" s="420">
        <v>1.1000000000000001</v>
      </c>
      <c r="F67" s="428" t="str">
        <f>'DAFTAR USULAN'!E81</f>
        <v>Kegiatan Pelatihan dan penyuluhan Pemberdayaan Perempuan</v>
      </c>
      <c r="G67" s="427" t="str">
        <f>'DAFTAR USULAN'!H81</f>
        <v>Ds.Sekartaji</v>
      </c>
      <c r="H67" s="422" t="str">
        <f>'DAFTAR USULAN'!I81</f>
        <v>40 orang</v>
      </c>
      <c r="I67" s="428" t="str">
        <f>'DAFTAR USULAN'!J81</f>
        <v>meningkatkan kapasitas PKK</v>
      </c>
      <c r="J67" s="420" t="str">
        <f>'DAFTAR USULAN'!K81</f>
        <v>2 hari</v>
      </c>
      <c r="K67" s="424">
        <f>'DAFTAR USULAN'!L81</f>
        <v>5048000</v>
      </c>
      <c r="L67" s="422" t="s">
        <v>513</v>
      </c>
      <c r="M67" s="422" t="s">
        <v>68</v>
      </c>
      <c r="N67" s="425"/>
      <c r="O67" s="425"/>
      <c r="P67" s="420" t="s">
        <v>981</v>
      </c>
    </row>
    <row r="68" spans="3:16" ht="30" customHeight="1" x14ac:dyDescent="0.2">
      <c r="C68" s="854"/>
      <c r="D68" s="842"/>
      <c r="E68" s="793">
        <v>2</v>
      </c>
      <c r="F68" s="438" t="str">
        <f>'DAFTAR USULAN'!D82</f>
        <v>Sub Bidang Pertanian dan Peternakan</v>
      </c>
      <c r="G68" s="427"/>
      <c r="H68" s="422"/>
      <c r="I68" s="796"/>
      <c r="J68" s="517"/>
      <c r="K68" s="424"/>
      <c r="L68" s="422"/>
      <c r="M68" s="422"/>
      <c r="N68" s="425"/>
      <c r="O68" s="425"/>
      <c r="P68" s="420"/>
    </row>
    <row r="69" spans="3:16" ht="54" customHeight="1" x14ac:dyDescent="0.2">
      <c r="C69" s="854"/>
      <c r="D69" s="842"/>
      <c r="E69" s="420">
        <v>2.1</v>
      </c>
      <c r="F69" s="428" t="str">
        <f>'DAFTAR USULAN'!E83</f>
        <v>Peningkatan Produksi Tanaman Pangan (alat/produksi/pengelolaan/penggilingan)</v>
      </c>
      <c r="G69" s="427"/>
      <c r="H69" s="422"/>
      <c r="I69" s="796"/>
      <c r="J69" s="517"/>
      <c r="K69" s="424"/>
      <c r="L69" s="422"/>
      <c r="M69" s="422"/>
      <c r="N69" s="425"/>
      <c r="O69" s="425"/>
      <c r="P69" s="420"/>
    </row>
    <row r="70" spans="3:16" ht="30.75" customHeight="1" x14ac:dyDescent="0.2">
      <c r="C70" s="854"/>
      <c r="D70" s="842"/>
      <c r="E70" s="420">
        <v>2.2000000000000002</v>
      </c>
      <c r="F70" s="428" t="str">
        <f>'DAFTAR USULAN'!E84</f>
        <v>Pelatihan/Bintek/Pengenalan tentang Pertanian/Peternakan</v>
      </c>
      <c r="G70" s="427"/>
      <c r="H70" s="422"/>
      <c r="I70" s="796"/>
      <c r="J70" s="517"/>
      <c r="K70" s="424"/>
      <c r="L70" s="422"/>
      <c r="M70" s="422"/>
      <c r="N70" s="425"/>
      <c r="O70" s="425"/>
      <c r="P70" s="420"/>
    </row>
    <row r="71" spans="3:16" ht="26.25" customHeight="1" x14ac:dyDescent="0.2">
      <c r="C71" s="854"/>
      <c r="D71" s="842"/>
      <c r="E71" s="793">
        <v>3</v>
      </c>
      <c r="F71" s="438" t="str">
        <f>'DAFTAR USULAN'!D85</f>
        <v>Sub Bidang Dukungan Penanaman Modal</v>
      </c>
      <c r="G71" s="427"/>
      <c r="H71" s="422"/>
      <c r="I71" s="796"/>
      <c r="J71" s="517"/>
      <c r="K71" s="424"/>
      <c r="L71" s="422"/>
      <c r="M71" s="422"/>
      <c r="N71" s="425"/>
      <c r="O71" s="425"/>
      <c r="P71" s="420"/>
    </row>
    <row r="72" spans="3:16" ht="25.5" customHeight="1" x14ac:dyDescent="0.2">
      <c r="C72" s="854"/>
      <c r="D72" s="842"/>
      <c r="E72" s="420">
        <v>3.1</v>
      </c>
      <c r="F72" s="428" t="str">
        <f>'DAFTAR USULAN'!E86</f>
        <v>Lain-lain Kegiatan Sub Bidang Dukungan Penanaman Modal</v>
      </c>
      <c r="G72" s="427"/>
      <c r="H72" s="422"/>
      <c r="I72" s="796"/>
      <c r="J72" s="517"/>
      <c r="K72" s="424"/>
      <c r="L72" s="422"/>
      <c r="M72" s="422"/>
      <c r="N72" s="425"/>
      <c r="O72" s="425"/>
      <c r="P72" s="420"/>
    </row>
    <row r="73" spans="3:16" ht="21.75" customHeight="1" x14ac:dyDescent="0.2">
      <c r="C73" s="855"/>
      <c r="D73" s="843"/>
      <c r="E73" s="420"/>
      <c r="F73" s="443"/>
      <c r="G73" s="443"/>
      <c r="H73" s="443"/>
      <c r="I73" s="858" t="s">
        <v>188</v>
      </c>
      <c r="J73" s="859"/>
      <c r="K73" s="433">
        <f>K66</f>
        <v>5048000</v>
      </c>
      <c r="L73" s="422"/>
      <c r="M73" s="422"/>
      <c r="N73" s="443"/>
      <c r="O73" s="443"/>
      <c r="P73" s="420"/>
    </row>
    <row r="74" spans="3:16" ht="18" customHeight="1" x14ac:dyDescent="0.2">
      <c r="C74" s="850">
        <v>5</v>
      </c>
      <c r="D74" s="837" t="s">
        <v>50</v>
      </c>
      <c r="E74" s="658">
        <v>1</v>
      </c>
      <c r="F74" s="484" t="str">
        <f>'SUB.3, 4'!C362</f>
        <v>Sub Bidang Keadaan Mendesak</v>
      </c>
      <c r="G74" s="450"/>
      <c r="H74" s="450"/>
      <c r="I74" s="450"/>
      <c r="J74" s="450"/>
      <c r="K74" s="485">
        <f>K75</f>
        <v>144000000</v>
      </c>
      <c r="L74" s="447"/>
      <c r="M74" s="448"/>
      <c r="N74" s="445"/>
      <c r="O74" s="445"/>
      <c r="P74" s="417"/>
    </row>
    <row r="75" spans="3:16" ht="27" customHeight="1" x14ac:dyDescent="0.2">
      <c r="C75" s="851"/>
      <c r="D75" s="840"/>
      <c r="E75" s="417">
        <v>1.1000000000000001</v>
      </c>
      <c r="F75" s="444" t="str">
        <f>'SUB.3, 4'!C363</f>
        <v>Kegiatan penanganan keadaan mendesak</v>
      </c>
      <c r="G75" s="421" t="s">
        <v>104</v>
      </c>
      <c r="H75" s="448" t="s">
        <v>672</v>
      </c>
      <c r="I75" s="449" t="s">
        <v>673</v>
      </c>
      <c r="J75" s="448" t="str">
        <f>'DAFTAR USULAN'!K89</f>
        <v>1 thn</v>
      </c>
      <c r="K75" s="446">
        <f>'SUB.3, 4'!L363</f>
        <v>144000000</v>
      </c>
      <c r="L75" s="447" t="s">
        <v>76</v>
      </c>
      <c r="M75" s="448" t="s">
        <v>68</v>
      </c>
      <c r="N75" s="448"/>
      <c r="O75" s="448"/>
      <c r="P75" s="420" t="s">
        <v>568</v>
      </c>
    </row>
    <row r="76" spans="3:16" ht="18.75" customHeight="1" x14ac:dyDescent="0.2">
      <c r="C76" s="851"/>
      <c r="D76" s="840"/>
      <c r="E76" s="450"/>
      <c r="F76" s="450"/>
      <c r="G76" s="450"/>
      <c r="H76" s="450"/>
      <c r="I76" s="846" t="s">
        <v>77</v>
      </c>
      <c r="J76" s="847"/>
      <c r="K76" s="451">
        <f>K74</f>
        <v>144000000</v>
      </c>
      <c r="L76" s="445"/>
      <c r="M76" s="452"/>
      <c r="N76" s="445"/>
      <c r="O76" s="445"/>
      <c r="P76" s="417"/>
    </row>
    <row r="77" spans="3:16" ht="21.75" customHeight="1" x14ac:dyDescent="0.2">
      <c r="C77" s="852"/>
      <c r="D77" s="838"/>
      <c r="E77" s="450"/>
      <c r="F77" s="450"/>
      <c r="G77" s="450"/>
      <c r="H77" s="450"/>
      <c r="I77" s="450"/>
      <c r="J77" s="453" t="s">
        <v>78</v>
      </c>
      <c r="K77" s="454">
        <f>K28+K51+K65+K73+K76</f>
        <v>2849715171.2799997</v>
      </c>
      <c r="L77" s="445"/>
      <c r="M77" s="452"/>
      <c r="N77" s="445"/>
      <c r="O77" s="445"/>
      <c r="P77" s="417"/>
    </row>
    <row r="78" spans="3:16" ht="12.75" x14ac:dyDescent="0.2">
      <c r="C78" s="281"/>
      <c r="D78" s="281"/>
      <c r="E78" s="281"/>
      <c r="F78" s="281"/>
      <c r="G78" s="281"/>
      <c r="H78" s="281"/>
      <c r="I78" s="281"/>
      <c r="J78" s="282"/>
      <c r="K78" s="283"/>
      <c r="L78" s="284"/>
      <c r="M78" s="285"/>
      <c r="N78" s="284"/>
      <c r="O78" s="284"/>
      <c r="P78" s="284"/>
    </row>
    <row r="79" spans="3:16" ht="12.75" x14ac:dyDescent="0.2">
      <c r="C79" s="281"/>
      <c r="D79" s="281"/>
      <c r="E79" s="281"/>
      <c r="F79" s="281"/>
      <c r="G79" s="281"/>
      <c r="H79" s="281"/>
      <c r="I79" s="281"/>
      <c r="J79" s="282"/>
      <c r="K79" s="283"/>
      <c r="L79" s="284"/>
      <c r="M79" s="285"/>
      <c r="N79" s="284"/>
      <c r="O79" s="284"/>
      <c r="P79" s="286"/>
    </row>
    <row r="80" spans="3:16" ht="15" customHeight="1" x14ac:dyDescent="0.25">
      <c r="C80" s="845" t="s">
        <v>21</v>
      </c>
      <c r="D80" s="845"/>
      <c r="E80" s="845"/>
      <c r="F80" s="845"/>
      <c r="G80" s="455"/>
      <c r="H80" s="455"/>
      <c r="I80" s="455"/>
      <c r="J80" s="455"/>
      <c r="K80" s="844" t="s">
        <v>984</v>
      </c>
      <c r="L80" s="844"/>
      <c r="M80" s="844"/>
      <c r="N80" s="844"/>
      <c r="O80" s="844"/>
      <c r="P80" s="456"/>
    </row>
    <row r="81" spans="3:16" ht="15" customHeight="1" x14ac:dyDescent="0.25">
      <c r="C81" s="845" t="s">
        <v>106</v>
      </c>
      <c r="D81" s="845"/>
      <c r="E81" s="845"/>
      <c r="F81" s="845"/>
      <c r="G81" s="455"/>
      <c r="H81" s="455"/>
      <c r="I81" s="455"/>
      <c r="J81" s="455"/>
      <c r="K81" s="845" t="s">
        <v>79</v>
      </c>
      <c r="L81" s="845"/>
      <c r="M81" s="845"/>
      <c r="N81" s="845"/>
      <c r="O81" s="845"/>
      <c r="P81" s="456"/>
    </row>
    <row r="82" spans="3:16" ht="15.75" x14ac:dyDescent="0.25">
      <c r="C82" s="848"/>
      <c r="D82" s="848"/>
      <c r="E82" s="848"/>
      <c r="F82" s="848"/>
      <c r="G82" s="455"/>
      <c r="H82" s="455"/>
      <c r="I82" s="457"/>
      <c r="J82" s="455"/>
      <c r="K82" s="845" t="s">
        <v>80</v>
      </c>
      <c r="L82" s="845"/>
      <c r="M82" s="845"/>
      <c r="N82" s="845"/>
      <c r="O82" s="845"/>
      <c r="P82" s="456"/>
    </row>
    <row r="83" spans="3:16" ht="15.75" x14ac:dyDescent="0.25">
      <c r="C83" s="849"/>
      <c r="D83" s="849"/>
      <c r="E83" s="849"/>
      <c r="F83" s="849"/>
      <c r="G83" s="458"/>
      <c r="H83" s="458"/>
      <c r="I83" s="458"/>
      <c r="J83" s="458"/>
      <c r="K83" s="839"/>
      <c r="L83" s="839"/>
      <c r="M83" s="839"/>
      <c r="N83" s="839"/>
      <c r="O83" s="839"/>
      <c r="P83" s="459"/>
    </row>
    <row r="84" spans="3:16" ht="15.75" x14ac:dyDescent="0.25">
      <c r="C84" s="657"/>
      <c r="D84" s="657"/>
      <c r="E84" s="657"/>
      <c r="F84" s="657"/>
      <c r="G84" s="458"/>
      <c r="H84" s="458"/>
      <c r="I84" s="458"/>
      <c r="J84" s="458"/>
      <c r="K84" s="656"/>
      <c r="L84" s="656"/>
      <c r="M84" s="656"/>
      <c r="N84" s="656"/>
      <c r="O84" s="656"/>
      <c r="P84" s="459"/>
    </row>
    <row r="85" spans="3:16" ht="15.75" x14ac:dyDescent="0.25">
      <c r="C85" s="849"/>
      <c r="D85" s="849"/>
      <c r="E85" s="849"/>
      <c r="F85" s="849"/>
      <c r="G85" s="458"/>
      <c r="H85" s="458"/>
      <c r="I85" s="458"/>
      <c r="J85" s="458"/>
      <c r="K85" s="839"/>
      <c r="L85" s="839"/>
      <c r="M85" s="839"/>
      <c r="N85" s="839"/>
      <c r="O85" s="839"/>
      <c r="P85" s="459"/>
    </row>
    <row r="86" spans="3:16" ht="15" customHeight="1" x14ac:dyDescent="0.25">
      <c r="C86" s="839" t="s">
        <v>107</v>
      </c>
      <c r="D86" s="839"/>
      <c r="E86" s="839"/>
      <c r="F86" s="839"/>
      <c r="G86" s="458"/>
      <c r="H86" s="458"/>
      <c r="I86" s="458"/>
      <c r="J86" s="458"/>
      <c r="K86" s="839" t="s">
        <v>105</v>
      </c>
      <c r="L86" s="839"/>
      <c r="M86" s="839"/>
      <c r="N86" s="839"/>
      <c r="O86" s="839"/>
      <c r="P86" s="459"/>
    </row>
    <row r="89" spans="3:16" x14ac:dyDescent="0.2">
      <c r="J89" s="28" t="s">
        <v>190</v>
      </c>
    </row>
  </sheetData>
  <mergeCells count="50">
    <mergeCell ref="I28:J28"/>
    <mergeCell ref="I73:J73"/>
    <mergeCell ref="I51:J51"/>
    <mergeCell ref="I65:J65"/>
    <mergeCell ref="C10:C28"/>
    <mergeCell ref="C29:C51"/>
    <mergeCell ref="C52:C65"/>
    <mergeCell ref="D10:D28"/>
    <mergeCell ref="D29:D51"/>
    <mergeCell ref="D52:D65"/>
    <mergeCell ref="D74:D77"/>
    <mergeCell ref="D66:D73"/>
    <mergeCell ref="C86:F86"/>
    <mergeCell ref="K80:O80"/>
    <mergeCell ref="K81:O81"/>
    <mergeCell ref="K82:O82"/>
    <mergeCell ref="I76:J76"/>
    <mergeCell ref="C80:F80"/>
    <mergeCell ref="C81:F81"/>
    <mergeCell ref="C82:F82"/>
    <mergeCell ref="C83:F83"/>
    <mergeCell ref="C85:F85"/>
    <mergeCell ref="C74:C77"/>
    <mergeCell ref="C66:C73"/>
    <mergeCell ref="N7:N8"/>
    <mergeCell ref="O7:O8"/>
    <mergeCell ref="K83:O83"/>
    <mergeCell ref="K85:O85"/>
    <mergeCell ref="K86:O86"/>
    <mergeCell ref="F7:F8"/>
    <mergeCell ref="J7:J8"/>
    <mergeCell ref="K7:K8"/>
    <mergeCell ref="L7:L8"/>
    <mergeCell ref="M7:M8"/>
    <mergeCell ref="E3:F3"/>
    <mergeCell ref="E4:F4"/>
    <mergeCell ref="M5:O6"/>
    <mergeCell ref="C1:P1"/>
    <mergeCell ref="C2:P2"/>
    <mergeCell ref="C5:C8"/>
    <mergeCell ref="D5:F6"/>
    <mergeCell ref="G5:G8"/>
    <mergeCell ref="H5:H8"/>
    <mergeCell ref="I5:I8"/>
    <mergeCell ref="J5:J6"/>
    <mergeCell ref="K5:L5"/>
    <mergeCell ref="P5:P8"/>
    <mergeCell ref="K6:L6"/>
    <mergeCell ref="D7:D8"/>
    <mergeCell ref="E7:E8"/>
  </mergeCells>
  <phoneticPr fontId="48" type="noConversion"/>
  <printOptions horizontalCentered="1" verticalCentered="1"/>
  <pageMargins left="0.2" right="0.2" top="0.2" bottom="0.2" header="0.118110236220472" footer="0.31496062992126"/>
  <pageSetup paperSize="5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M172"/>
  <sheetViews>
    <sheetView showWhiteSpace="0" topLeftCell="A67" zoomScaleNormal="100" zoomScalePageLayoutView="89" workbookViewId="0">
      <pane ySplit="7875" topLeftCell="A5"/>
      <selection activeCell="J74" sqref="J74"/>
      <selection pane="bottomLeft" activeCell="J5" sqref="J5:J8"/>
    </sheetView>
  </sheetViews>
  <sheetFormatPr defaultRowHeight="14.25" x14ac:dyDescent="0.2"/>
  <cols>
    <col min="1" max="1" width="9.140625" style="37"/>
    <col min="2" max="2" width="3" style="37" customWidth="1"/>
    <col min="3" max="3" width="3.7109375" style="37" customWidth="1"/>
    <col min="4" max="4" width="3" style="37" customWidth="1"/>
    <col min="5" max="5" width="3.28515625" style="37" customWidth="1"/>
    <col min="6" max="6" width="9" style="37" customWidth="1"/>
    <col min="7" max="7" width="48.28515625" style="37" customWidth="1"/>
    <col min="8" max="8" width="13.28515625" style="37" customWidth="1"/>
    <col min="9" max="9" width="11.5703125" style="37" customWidth="1"/>
    <col min="10" max="10" width="27.85546875" style="37" customWidth="1"/>
    <col min="11" max="11" width="10.28515625" style="37" customWidth="1"/>
    <col min="12" max="12" width="21.5703125" style="37" customWidth="1"/>
    <col min="13" max="13" width="19" style="37" customWidth="1"/>
    <col min="14" max="16384" width="9.140625" style="37"/>
  </cols>
  <sheetData>
    <row r="1" spans="2:13" ht="15" x14ac:dyDescent="0.2">
      <c r="B1" s="896" t="s">
        <v>22</v>
      </c>
      <c r="C1" s="896"/>
      <c r="D1" s="896"/>
      <c r="E1" s="896"/>
      <c r="F1" s="896"/>
      <c r="G1" s="896"/>
      <c r="H1" s="896"/>
      <c r="I1" s="896"/>
      <c r="J1" s="896"/>
      <c r="K1" s="896"/>
      <c r="L1" s="896"/>
      <c r="M1" s="28"/>
    </row>
    <row r="2" spans="2:13" ht="15" x14ac:dyDescent="0.25">
      <c r="B2" s="897" t="s">
        <v>521</v>
      </c>
      <c r="C2" s="897"/>
      <c r="D2" s="897"/>
      <c r="E2" s="897"/>
      <c r="F2" s="897"/>
      <c r="G2" s="897"/>
      <c r="H2" s="897"/>
      <c r="I2" s="897"/>
      <c r="J2" s="897"/>
      <c r="K2" s="897"/>
      <c r="L2" s="897"/>
      <c r="M2" s="28"/>
    </row>
    <row r="3" spans="2:13" ht="15" x14ac:dyDescent="0.25">
      <c r="B3" s="900" t="s">
        <v>1</v>
      </c>
      <c r="C3" s="901"/>
      <c r="D3" s="901"/>
      <c r="E3" s="901"/>
      <c r="F3" s="901"/>
      <c r="G3" s="401" t="s">
        <v>103</v>
      </c>
      <c r="H3" s="400"/>
      <c r="I3" s="401"/>
      <c r="J3" s="402" t="s">
        <v>2</v>
      </c>
      <c r="K3" s="401" t="s">
        <v>3</v>
      </c>
      <c r="L3" s="401"/>
      <c r="M3" s="28"/>
    </row>
    <row r="4" spans="2:13" ht="16.5" customHeight="1" x14ac:dyDescent="0.25">
      <c r="B4" s="902" t="s">
        <v>4</v>
      </c>
      <c r="C4" s="902"/>
      <c r="D4" s="902"/>
      <c r="E4" s="902"/>
      <c r="F4" s="902"/>
      <c r="G4" s="401" t="s">
        <v>5</v>
      </c>
      <c r="H4" s="400"/>
      <c r="I4" s="401"/>
      <c r="J4" s="667" t="s">
        <v>6</v>
      </c>
      <c r="K4" s="401" t="s">
        <v>7</v>
      </c>
      <c r="L4" s="401"/>
      <c r="M4" s="28"/>
    </row>
    <row r="5" spans="2:13" ht="13.5" customHeight="1" x14ac:dyDescent="0.2">
      <c r="B5" s="898" t="s">
        <v>8</v>
      </c>
      <c r="C5" s="898" t="s">
        <v>23</v>
      </c>
      <c r="D5" s="898"/>
      <c r="E5" s="898"/>
      <c r="F5" s="898"/>
      <c r="G5" s="898"/>
      <c r="H5" s="898" t="s">
        <v>24</v>
      </c>
      <c r="I5" s="899" t="s">
        <v>54</v>
      </c>
      <c r="J5" s="898" t="s">
        <v>26</v>
      </c>
      <c r="K5" s="899" t="s">
        <v>165</v>
      </c>
      <c r="L5" s="899" t="s">
        <v>27</v>
      </c>
      <c r="M5" s="28"/>
    </row>
    <row r="6" spans="2:13" ht="13.5" customHeight="1" x14ac:dyDescent="0.2">
      <c r="B6" s="898"/>
      <c r="C6" s="898"/>
      <c r="D6" s="898"/>
      <c r="E6" s="898"/>
      <c r="F6" s="898"/>
      <c r="G6" s="898"/>
      <c r="H6" s="898"/>
      <c r="I6" s="899"/>
      <c r="J6" s="898"/>
      <c r="K6" s="899"/>
      <c r="L6" s="899"/>
      <c r="M6" s="28"/>
    </row>
    <row r="7" spans="2:13" ht="36" customHeight="1" x14ac:dyDescent="0.2">
      <c r="B7" s="898"/>
      <c r="C7" s="898" t="s">
        <v>28</v>
      </c>
      <c r="D7" s="898" t="s">
        <v>29</v>
      </c>
      <c r="E7" s="898"/>
      <c r="F7" s="898"/>
      <c r="G7" s="898"/>
      <c r="H7" s="898"/>
      <c r="I7" s="899"/>
      <c r="J7" s="898"/>
      <c r="K7" s="899"/>
      <c r="L7" s="899"/>
      <c r="M7" s="28"/>
    </row>
    <row r="8" spans="2:13" ht="13.5" customHeight="1" x14ac:dyDescent="0.2">
      <c r="B8" s="898"/>
      <c r="C8" s="898"/>
      <c r="D8" s="898"/>
      <c r="E8" s="898"/>
      <c r="F8" s="898"/>
      <c r="G8" s="898"/>
      <c r="H8" s="898"/>
      <c r="I8" s="899"/>
      <c r="J8" s="898"/>
      <c r="K8" s="899"/>
      <c r="L8" s="899"/>
      <c r="M8" s="28"/>
    </row>
    <row r="9" spans="2:13" ht="21.75" customHeight="1" x14ac:dyDescent="0.2">
      <c r="B9" s="906">
        <v>1</v>
      </c>
      <c r="C9" s="103" t="str">
        <f>'RABSUB.1'!D5</f>
        <v>PENYELENGGARAAN PEMERINTAHAN DESA</v>
      </c>
      <c r="D9" s="156"/>
      <c r="E9" s="157"/>
      <c r="F9" s="157"/>
      <c r="G9" s="157"/>
      <c r="H9" s="157"/>
      <c r="I9" s="157"/>
      <c r="J9" s="157"/>
      <c r="K9" s="157"/>
      <c r="L9" s="468">
        <f>L10+L17+L20+L22</f>
        <v>1004630801.28</v>
      </c>
      <c r="M9" s="28"/>
    </row>
    <row r="10" spans="2:13" ht="39.75" customHeight="1" x14ac:dyDescent="0.2">
      <c r="B10" s="907"/>
      <c r="C10" s="57"/>
      <c r="D10" s="132" t="s">
        <v>30</v>
      </c>
      <c r="E10" s="908" t="str">
        <f>'RABSUB.1'!E6</f>
        <v>Penyelenggaraan Belanja Siltap, Tunjangan dan Operasional Pemerintahan Desa</v>
      </c>
      <c r="F10" s="909"/>
      <c r="G10" s="910"/>
      <c r="H10" s="123" t="s">
        <v>240</v>
      </c>
      <c r="I10" s="123"/>
      <c r="J10" s="123"/>
      <c r="K10" s="123"/>
      <c r="L10" s="468">
        <f>SUM(L11:L16)</f>
        <v>902828801.27999997</v>
      </c>
      <c r="M10" s="469"/>
    </row>
    <row r="11" spans="2:13" ht="27" customHeight="1" x14ac:dyDescent="0.2">
      <c r="B11" s="907"/>
      <c r="C11" s="57"/>
      <c r="D11" s="50"/>
      <c r="E11" s="493">
        <v>1</v>
      </c>
      <c r="F11" s="160" t="str">
        <f>'RABSUB.1'!E7</f>
        <v>Penyediaan Penghasilan Tetap &amp; Tunjangan Perbekel</v>
      </c>
      <c r="G11" s="159"/>
      <c r="H11" s="21" t="s">
        <v>104</v>
      </c>
      <c r="I11" s="21" t="s">
        <v>564</v>
      </c>
      <c r="J11" s="21" t="s">
        <v>810</v>
      </c>
      <c r="K11" s="23" t="s">
        <v>73</v>
      </c>
      <c r="L11" s="470">
        <f>'RABSUB.1'!O7</f>
        <v>63600000</v>
      </c>
      <c r="M11" s="28"/>
    </row>
    <row r="12" spans="2:13" ht="24.75" customHeight="1" x14ac:dyDescent="0.2">
      <c r="B12" s="907"/>
      <c r="C12" s="57"/>
      <c r="D12" s="50"/>
      <c r="E12" s="493">
        <v>2</v>
      </c>
      <c r="F12" s="160" t="str">
        <f>'RABSUB.1'!E16</f>
        <v>Penyediaan Penghasilan Tetap &amp; Tunjangan Perangkat Desa</v>
      </c>
      <c r="G12" s="161"/>
      <c r="H12" s="21" t="s">
        <v>104</v>
      </c>
      <c r="I12" s="21" t="s">
        <v>565</v>
      </c>
      <c r="J12" s="21" t="s">
        <v>811</v>
      </c>
      <c r="K12" s="23" t="s">
        <v>73</v>
      </c>
      <c r="L12" s="470">
        <f>'RABSUB.1'!O16</f>
        <v>514000000</v>
      </c>
      <c r="M12" s="28"/>
    </row>
    <row r="13" spans="2:13" ht="29.25" customHeight="1" x14ac:dyDescent="0.2">
      <c r="B13" s="907"/>
      <c r="C13" s="75"/>
      <c r="D13" s="50"/>
      <c r="E13" s="493">
        <v>3</v>
      </c>
      <c r="F13" s="160" t="str">
        <f>'RABSUB.1'!E34</f>
        <v>Penyediaan Jaminan Sosial Perbekel dan Perangkat Desa</v>
      </c>
      <c r="G13" s="161"/>
      <c r="H13" s="21" t="s">
        <v>104</v>
      </c>
      <c r="I13" s="21" t="s">
        <v>813</v>
      </c>
      <c r="J13" s="21" t="s">
        <v>812</v>
      </c>
      <c r="K13" s="23" t="s">
        <v>73</v>
      </c>
      <c r="L13" s="470">
        <f>'RABSUB.1'!O34</f>
        <v>36166221.119999997</v>
      </c>
      <c r="M13" s="28"/>
    </row>
    <row r="14" spans="2:13" ht="24" customHeight="1" x14ac:dyDescent="0.2">
      <c r="B14" s="907"/>
      <c r="C14" s="57"/>
      <c r="D14" s="50"/>
      <c r="E14" s="493">
        <v>4</v>
      </c>
      <c r="F14" s="158" t="str">
        <f>'RABSUB.1'!E49</f>
        <v>Penyediaan Operasional Pemerintah Desa (ATK,Honor PKPKD dan PPKD dll))</v>
      </c>
      <c r="G14" s="159"/>
      <c r="H14" s="21" t="s">
        <v>104</v>
      </c>
      <c r="I14" s="21" t="s">
        <v>42</v>
      </c>
      <c r="J14" s="21" t="s">
        <v>34</v>
      </c>
      <c r="K14" s="23" t="s">
        <v>73</v>
      </c>
      <c r="L14" s="470">
        <f>'RABSUB.1'!O49</f>
        <v>235097580.16</v>
      </c>
      <c r="M14" s="28"/>
    </row>
    <row r="15" spans="2:13" ht="24" customHeight="1" x14ac:dyDescent="0.2">
      <c r="B15" s="907"/>
      <c r="C15" s="57"/>
      <c r="D15" s="50"/>
      <c r="E15" s="493">
        <v>5</v>
      </c>
      <c r="F15" s="160" t="str">
        <f>'RABSUB.1'!E156</f>
        <v>Penyediaan Tunjangan BPD</v>
      </c>
      <c r="G15" s="161"/>
      <c r="H15" s="21" t="s">
        <v>104</v>
      </c>
      <c r="I15" s="21" t="s">
        <v>566</v>
      </c>
      <c r="J15" s="21" t="s">
        <v>406</v>
      </c>
      <c r="K15" s="23" t="s">
        <v>73</v>
      </c>
      <c r="L15" s="470">
        <f>'RABSUB.1'!O156</f>
        <v>20400000</v>
      </c>
      <c r="M15" s="28"/>
    </row>
    <row r="16" spans="2:13" ht="24" customHeight="1" x14ac:dyDescent="0.2">
      <c r="B16" s="907"/>
      <c r="C16" s="57"/>
      <c r="D16" s="50"/>
      <c r="E16" s="493">
        <v>6</v>
      </c>
      <c r="F16" s="911" t="str">
        <f>'RABSUB.1'!E162</f>
        <v>Penyediaan Operasional BPD (rapat,ATK,makan minum,pakaian seragam, listrik dll)</v>
      </c>
      <c r="G16" s="912"/>
      <c r="H16" s="21" t="s">
        <v>104</v>
      </c>
      <c r="I16" s="21" t="s">
        <v>566</v>
      </c>
      <c r="J16" s="21" t="s">
        <v>184</v>
      </c>
      <c r="K16" s="23" t="s">
        <v>73</v>
      </c>
      <c r="L16" s="470">
        <f>'RABSUB.1'!O162</f>
        <v>33565000</v>
      </c>
      <c r="M16" s="28"/>
    </row>
    <row r="17" spans="2:13" ht="24" customHeight="1" x14ac:dyDescent="0.2">
      <c r="B17" s="907"/>
      <c r="C17" s="493"/>
      <c r="D17" s="132" t="s">
        <v>33</v>
      </c>
      <c r="E17" s="109" t="str">
        <f>'RABSUB.1'!E184</f>
        <v>Penyediaan Sarana dan Prasarana Pemerintahan Desa</v>
      </c>
      <c r="F17" s="109"/>
      <c r="G17" s="109"/>
      <c r="H17" s="133"/>
      <c r="I17" s="123"/>
      <c r="J17" s="134"/>
      <c r="K17" s="123"/>
      <c r="L17" s="468">
        <f>SUM(L18:L19)</f>
        <v>23588000</v>
      </c>
      <c r="M17" s="28"/>
    </row>
    <row r="18" spans="2:13" ht="30" customHeight="1" x14ac:dyDescent="0.2">
      <c r="B18" s="907"/>
      <c r="C18" s="493"/>
      <c r="D18" s="50"/>
      <c r="E18" s="89">
        <v>1</v>
      </c>
      <c r="F18" s="403" t="str">
        <f>'RABSUB.1'!E185</f>
        <v>Penyediaan Sarana (Aset Tetap) Perkantoran/Pemerintahan</v>
      </c>
      <c r="G18" s="141"/>
      <c r="H18" s="21" t="s">
        <v>104</v>
      </c>
      <c r="I18" s="21" t="s">
        <v>42</v>
      </c>
      <c r="J18" s="21" t="s">
        <v>567</v>
      </c>
      <c r="K18" s="23" t="s">
        <v>73</v>
      </c>
      <c r="L18" s="470">
        <f>'RABSUB.1'!O185</f>
        <v>5988000</v>
      </c>
      <c r="M18" s="28"/>
    </row>
    <row r="19" spans="2:13" ht="24" customHeight="1" x14ac:dyDescent="0.2">
      <c r="B19" s="907"/>
      <c r="C19" s="493"/>
      <c r="D19" s="50"/>
      <c r="E19" s="76">
        <v>2</v>
      </c>
      <c r="F19" s="160" t="str">
        <f>'RABSUB.1'!E189</f>
        <v>Pemeliharaan Gedung/Prasarana Kantor Desa</v>
      </c>
      <c r="G19" s="159"/>
      <c r="H19" s="21" t="s">
        <v>104</v>
      </c>
      <c r="I19" s="21" t="s">
        <v>42</v>
      </c>
      <c r="J19" s="21" t="s">
        <v>567</v>
      </c>
      <c r="K19" s="23" t="s">
        <v>73</v>
      </c>
      <c r="L19" s="470">
        <f>'RABSUB.1'!O189</f>
        <v>17600000</v>
      </c>
      <c r="M19" s="28"/>
    </row>
    <row r="20" spans="2:13" ht="27" customHeight="1" x14ac:dyDescent="0.2">
      <c r="B20" s="907"/>
      <c r="C20" s="493"/>
      <c r="D20" s="132" t="s">
        <v>35</v>
      </c>
      <c r="E20" s="908" t="str">
        <f>'RABSUB.1'!E197</f>
        <v>Pengelolaan Administrasi Kependudukan, Pencatatan Sipil, Statistik dan Kearsipan</v>
      </c>
      <c r="F20" s="909"/>
      <c r="G20" s="910"/>
      <c r="H20" s="133" t="s">
        <v>240</v>
      </c>
      <c r="I20" s="133"/>
      <c r="J20" s="133"/>
      <c r="K20" s="123"/>
      <c r="L20" s="468">
        <f>L21</f>
        <v>3702000</v>
      </c>
      <c r="M20" s="28"/>
    </row>
    <row r="21" spans="2:13" ht="30" customHeight="1" x14ac:dyDescent="0.2">
      <c r="B21" s="907"/>
      <c r="C21" s="493"/>
      <c r="D21" s="76"/>
      <c r="E21" s="76">
        <v>1</v>
      </c>
      <c r="F21" s="160" t="str">
        <f>'RABSUB.1'!E198</f>
        <v>Penyusunan, Pendataan, dan Pemutakhiran Profil Desa</v>
      </c>
      <c r="G21" s="161"/>
      <c r="H21" s="21" t="s">
        <v>104</v>
      </c>
      <c r="I21" s="21" t="s">
        <v>42</v>
      </c>
      <c r="J21" s="21" t="s">
        <v>425</v>
      </c>
      <c r="K21" s="23" t="s">
        <v>73</v>
      </c>
      <c r="L21" s="470">
        <f>'RABSUB.1'!O198</f>
        <v>3702000</v>
      </c>
      <c r="M21" s="28"/>
    </row>
    <row r="22" spans="2:13" ht="27.75" customHeight="1" x14ac:dyDescent="0.2">
      <c r="B22" s="907"/>
      <c r="C22" s="18"/>
      <c r="D22" s="135" t="s">
        <v>36</v>
      </c>
      <c r="E22" s="913" t="str">
        <f>'RABSUB.1'!E210</f>
        <v>Penyelenggaraan Tata Praja Pemerintahan,Perencanaan,Keuangan dan Pelaporan</v>
      </c>
      <c r="F22" s="914"/>
      <c r="G22" s="915"/>
      <c r="H22" s="107" t="s">
        <v>240</v>
      </c>
      <c r="I22" s="107"/>
      <c r="J22" s="107"/>
      <c r="K22" s="107"/>
      <c r="L22" s="471">
        <f>SUM(L23:L27)</f>
        <v>74512000</v>
      </c>
      <c r="M22" s="28"/>
    </row>
    <row r="23" spans="2:13" ht="24" customHeight="1" x14ac:dyDescent="0.2">
      <c r="B23" s="907"/>
      <c r="C23" s="18"/>
      <c r="D23" s="24"/>
      <c r="E23" s="76">
        <v>1</v>
      </c>
      <c r="F23" s="916" t="str">
        <f>'RABSUB.1'!E211</f>
        <v>Penyelenggaraan Musyawarah Perencanaan Desa/Pembahasan APBDES (Reguler)</v>
      </c>
      <c r="G23" s="895"/>
      <c r="H23" s="21" t="s">
        <v>104</v>
      </c>
      <c r="I23" s="18" t="s">
        <v>42</v>
      </c>
      <c r="J23" s="21" t="s">
        <v>426</v>
      </c>
      <c r="K23" s="18" t="s">
        <v>73</v>
      </c>
      <c r="L23" s="278">
        <f>'RABSUB.1'!O211</f>
        <v>12540000</v>
      </c>
      <c r="M23" s="28"/>
    </row>
    <row r="24" spans="2:13" ht="24" customHeight="1" x14ac:dyDescent="0.2">
      <c r="B24" s="907"/>
      <c r="C24" s="18"/>
      <c r="D24" s="24"/>
      <c r="E24" s="76">
        <v>2</v>
      </c>
      <c r="F24" s="894" t="str">
        <f>'RABSUB.1'!E222</f>
        <v>Penyusunan Dokumen Perencanaan Desa (RPJM Desa/RKP Desa Dll)</v>
      </c>
      <c r="G24" s="895"/>
      <c r="H24" s="21" t="s">
        <v>104</v>
      </c>
      <c r="I24" s="18" t="s">
        <v>42</v>
      </c>
      <c r="J24" s="21" t="s">
        <v>427</v>
      </c>
      <c r="K24" s="18" t="s">
        <v>529</v>
      </c>
      <c r="L24" s="278">
        <f>'RABSUB.1'!O222</f>
        <v>4389000</v>
      </c>
      <c r="M24" s="28"/>
    </row>
    <row r="25" spans="2:13" ht="24" customHeight="1" x14ac:dyDescent="0.2">
      <c r="B25" s="907"/>
      <c r="C25" s="18"/>
      <c r="D25" s="24"/>
      <c r="E25" s="91">
        <v>3</v>
      </c>
      <c r="F25" s="916" t="str">
        <f>'RABSUB.1'!E241</f>
        <v>Penyusunan Dokumen Keuangan Desa(APBDes,APBDes Perubahan, LPJ dll)</v>
      </c>
      <c r="G25" s="917"/>
      <c r="H25" s="21" t="s">
        <v>104</v>
      </c>
      <c r="I25" s="18" t="s">
        <v>42</v>
      </c>
      <c r="J25" s="21" t="s">
        <v>428</v>
      </c>
      <c r="K25" s="18" t="s">
        <v>73</v>
      </c>
      <c r="L25" s="278">
        <f>'RABSUB.1'!O241</f>
        <v>3539000</v>
      </c>
      <c r="M25" s="28"/>
    </row>
    <row r="26" spans="2:13" ht="24" customHeight="1" x14ac:dyDescent="0.2">
      <c r="B26" s="907"/>
      <c r="C26" s="18"/>
      <c r="D26" s="24"/>
      <c r="E26" s="91">
        <v>4</v>
      </c>
      <c r="F26" s="894" t="str">
        <f>'RABSUB.1'!E252</f>
        <v>Penyusunan Laporan Kepala Desa, LPPDesa dan Informasi Kepada masyarakat</v>
      </c>
      <c r="G26" s="895"/>
      <c r="H26" s="21" t="s">
        <v>104</v>
      </c>
      <c r="I26" s="18" t="s">
        <v>42</v>
      </c>
      <c r="J26" s="21" t="s">
        <v>429</v>
      </c>
      <c r="K26" s="18" t="s">
        <v>73</v>
      </c>
      <c r="L26" s="278">
        <f>'RABSUB.1'!O252</f>
        <v>3689000</v>
      </c>
      <c r="M26" s="28"/>
    </row>
    <row r="27" spans="2:13" ht="24" customHeight="1" x14ac:dyDescent="0.2">
      <c r="B27" s="516"/>
      <c r="C27" s="18"/>
      <c r="D27" s="24"/>
      <c r="E27" s="91">
        <v>5</v>
      </c>
      <c r="F27" s="916" t="str">
        <f>'RABSUB.1'!E264</f>
        <v>Dukungan dan Sosialisasi Pelaksanaan Pilkades, Pemilihan Ka Kewilayahan &amp; BPD</v>
      </c>
      <c r="G27" s="917"/>
      <c r="H27" s="21" t="s">
        <v>104</v>
      </c>
      <c r="I27" s="18" t="s">
        <v>42</v>
      </c>
      <c r="J27" s="21" t="s">
        <v>957</v>
      </c>
      <c r="K27" s="18" t="s">
        <v>529</v>
      </c>
      <c r="L27" s="278">
        <f>'RABSUB.1'!O264</f>
        <v>50355000</v>
      </c>
      <c r="M27" s="28"/>
    </row>
    <row r="28" spans="2:13" ht="22.5" customHeight="1" x14ac:dyDescent="0.2">
      <c r="B28" s="903" t="s">
        <v>44</v>
      </c>
      <c r="C28" s="904"/>
      <c r="D28" s="904"/>
      <c r="E28" s="904"/>
      <c r="F28" s="904"/>
      <c r="G28" s="904"/>
      <c r="H28" s="904"/>
      <c r="I28" s="904"/>
      <c r="J28" s="905"/>
      <c r="K28" s="57"/>
      <c r="L28" s="472">
        <f>L22+L20+L17+L10</f>
        <v>1004630801.28</v>
      </c>
      <c r="M28" s="28"/>
    </row>
    <row r="29" spans="2:13" ht="24" customHeight="1" x14ac:dyDescent="0.2">
      <c r="B29" s="664">
        <v>2</v>
      </c>
      <c r="C29" s="57" t="str">
        <f>sub.2!C5</f>
        <v>BIDANG PELAKSANAAN PEMBANGUNAN DESA</v>
      </c>
      <c r="D29" s="493"/>
      <c r="E29" s="96"/>
      <c r="F29" s="96"/>
      <c r="G29" s="96"/>
      <c r="H29" s="21"/>
      <c r="I29" s="493"/>
      <c r="J29" s="77"/>
      <c r="K29" s="23"/>
      <c r="L29" s="473">
        <f>L53</f>
        <v>1387287870</v>
      </c>
      <c r="M29" s="28"/>
    </row>
    <row r="30" spans="2:13" ht="24" customHeight="1" x14ac:dyDescent="0.2">
      <c r="B30" s="665"/>
      <c r="C30" s="20"/>
      <c r="D30" s="679" t="s">
        <v>30</v>
      </c>
      <c r="E30" s="74" t="str">
        <f>sub.2!D6</f>
        <v>Sub Bidang Pendidikan</v>
      </c>
      <c r="F30" s="74"/>
      <c r="G30" s="74"/>
      <c r="H30" s="18"/>
      <c r="I30" s="18"/>
      <c r="J30" s="18"/>
      <c r="K30" s="18"/>
      <c r="L30" s="471">
        <f>L31</f>
        <v>27070000</v>
      </c>
      <c r="M30" s="28"/>
    </row>
    <row r="31" spans="2:13" ht="30" customHeight="1" x14ac:dyDescent="0.2">
      <c r="B31" s="665"/>
      <c r="C31" s="137"/>
      <c r="D31" s="139"/>
      <c r="E31" s="640">
        <v>1</v>
      </c>
      <c r="F31" s="100" t="str">
        <f>sub.2!D7</f>
        <v>Penyelenggaraan PAUD/TK/TKA/TPQ/Madrasah Non Formal Milik Desa</v>
      </c>
      <c r="G31" s="18"/>
      <c r="H31" s="18" t="s">
        <v>104</v>
      </c>
      <c r="I31" s="18" t="s">
        <v>523</v>
      </c>
      <c r="J31" s="19" t="s">
        <v>524</v>
      </c>
      <c r="K31" s="18" t="s">
        <v>73</v>
      </c>
      <c r="L31" s="278">
        <f>sub.2!N7</f>
        <v>27070000</v>
      </c>
      <c r="M31" s="28"/>
    </row>
    <row r="32" spans="2:13" ht="27" customHeight="1" x14ac:dyDescent="0.2">
      <c r="B32" s="801"/>
      <c r="C32" s="819"/>
      <c r="D32" s="775"/>
      <c r="E32" s="96">
        <v>2</v>
      </c>
      <c r="F32" s="918" t="s">
        <v>1020</v>
      </c>
      <c r="G32" s="919"/>
      <c r="H32" s="18"/>
      <c r="I32" s="18"/>
      <c r="J32" s="19"/>
      <c r="K32" s="18"/>
      <c r="L32" s="278"/>
      <c r="M32" s="28"/>
    </row>
    <row r="33" spans="2:13" ht="24" customHeight="1" x14ac:dyDescent="0.2">
      <c r="B33" s="665"/>
      <c r="C33" s="138"/>
      <c r="D33" s="186" t="s">
        <v>33</v>
      </c>
      <c r="E33" s="187" t="str">
        <f>sub.2!D38</f>
        <v>Sub Bidang Kesehatan</v>
      </c>
      <c r="F33" s="188"/>
      <c r="G33" s="652"/>
      <c r="H33" s="21"/>
      <c r="I33" s="18"/>
      <c r="J33" s="19"/>
      <c r="K33" s="18"/>
      <c r="L33" s="471">
        <f>SUM(L34:L38)</f>
        <v>322283200</v>
      </c>
      <c r="M33" s="28"/>
    </row>
    <row r="34" spans="2:13" ht="41.25" customHeight="1" x14ac:dyDescent="0.2">
      <c r="B34" s="665"/>
      <c r="C34" s="18"/>
      <c r="D34" s="101"/>
      <c r="E34" s="91">
        <v>1</v>
      </c>
      <c r="F34" s="894" t="str">
        <f>sub.2!D39</f>
        <v>Penyelenggaraan Pos Kesehatan Desa/Polides Milik Desa (Obat,Insentif,KB,dst)</v>
      </c>
      <c r="G34" s="895"/>
      <c r="H34" s="21" t="s">
        <v>522</v>
      </c>
      <c r="I34" s="96" t="s">
        <v>42</v>
      </c>
      <c r="J34" s="19" t="s">
        <v>530</v>
      </c>
      <c r="K34" s="18" t="s">
        <v>31</v>
      </c>
      <c r="L34" s="278">
        <f>sub.2!N39</f>
        <v>14150000</v>
      </c>
      <c r="M34" s="28"/>
    </row>
    <row r="35" spans="2:13" ht="43.5" customHeight="1" x14ac:dyDescent="0.2">
      <c r="B35" s="665"/>
      <c r="C35" s="18"/>
      <c r="D35" s="101"/>
      <c r="E35" s="91">
        <v>2</v>
      </c>
      <c r="F35" s="162" t="str">
        <f>sub.2!D52</f>
        <v>Penyelenggaraan Posyandu (Mkn Tambahan,Kls Bumil,Lansia,Insentif</v>
      </c>
      <c r="G35" s="136"/>
      <c r="H35" s="21" t="s">
        <v>522</v>
      </c>
      <c r="I35" s="18" t="s">
        <v>42</v>
      </c>
      <c r="J35" s="19" t="s">
        <v>525</v>
      </c>
      <c r="K35" s="18" t="s">
        <v>999</v>
      </c>
      <c r="L35" s="278">
        <f>sub.2!N52</f>
        <v>175868600</v>
      </c>
      <c r="M35" s="28"/>
    </row>
    <row r="36" spans="2:13" ht="27" customHeight="1" x14ac:dyDescent="0.2">
      <c r="B36" s="665"/>
      <c r="C36" s="18"/>
      <c r="D36" s="101"/>
      <c r="E36" s="91">
        <v>3</v>
      </c>
      <c r="F36" s="162" t="str">
        <f>sub.2!D73</f>
        <v>Penyelenggaraan Desa Siaga Kesehatan</v>
      </c>
      <c r="G36" s="136"/>
      <c r="H36" s="21" t="s">
        <v>522</v>
      </c>
      <c r="I36" s="18" t="s">
        <v>42</v>
      </c>
      <c r="J36" s="19" t="s">
        <v>526</v>
      </c>
      <c r="K36" s="18" t="s">
        <v>31</v>
      </c>
      <c r="L36" s="278">
        <f>sub.2!N73</f>
        <v>113400000</v>
      </c>
      <c r="M36" s="28"/>
    </row>
    <row r="37" spans="2:13" ht="31.5" customHeight="1" x14ac:dyDescent="0.2">
      <c r="B37" s="801"/>
      <c r="C37" s="18"/>
      <c r="D37" s="101"/>
      <c r="E37" s="91">
        <v>4</v>
      </c>
      <c r="F37" s="162" t="s">
        <v>1018</v>
      </c>
      <c r="G37" s="792"/>
      <c r="H37" s="21"/>
      <c r="I37" s="18"/>
      <c r="J37" s="19"/>
      <c r="K37" s="18"/>
      <c r="L37" s="278"/>
      <c r="M37" s="28"/>
    </row>
    <row r="38" spans="2:13" ht="31.5" customHeight="1" x14ac:dyDescent="0.2">
      <c r="B38" s="665"/>
      <c r="C38" s="18"/>
      <c r="D38" s="101"/>
      <c r="E38" s="91">
        <v>5</v>
      </c>
      <c r="F38" s="916" t="str">
        <f>sub.2!D91</f>
        <v>Pembangunan/Rehabilitasi/Peningkatan/Pengadaan Sarana/Prasarana Alat Posyandu</v>
      </c>
      <c r="G38" s="921"/>
      <c r="H38" s="21" t="s">
        <v>522</v>
      </c>
      <c r="I38" s="18" t="s">
        <v>601</v>
      </c>
      <c r="J38" s="19" t="s">
        <v>602</v>
      </c>
      <c r="K38" s="18" t="s">
        <v>32</v>
      </c>
      <c r="L38" s="278">
        <f>sub.2!N91</f>
        <v>18864600</v>
      </c>
      <c r="M38" s="28"/>
    </row>
    <row r="39" spans="2:13" ht="27" customHeight="1" x14ac:dyDescent="0.2">
      <c r="B39" s="801"/>
      <c r="C39" s="18"/>
      <c r="D39" s="101"/>
      <c r="E39" s="91">
        <v>6</v>
      </c>
      <c r="F39" s="916" t="s">
        <v>1019</v>
      </c>
      <c r="G39" s="921"/>
      <c r="H39" s="21"/>
      <c r="I39" s="18"/>
      <c r="J39" s="19"/>
      <c r="K39" s="18"/>
      <c r="L39" s="278"/>
      <c r="M39" s="28"/>
    </row>
    <row r="40" spans="2:13" ht="26.25" customHeight="1" x14ac:dyDescent="0.2">
      <c r="B40" s="665"/>
      <c r="C40" s="18"/>
      <c r="D40" s="190" t="s">
        <v>35</v>
      </c>
      <c r="E40" s="187" t="str">
        <f>sub.2!D100</f>
        <v>Sub bidang  Pekerjaan Umum dan Penataan Ruang</v>
      </c>
      <c r="F40" s="188"/>
      <c r="G40" s="188"/>
      <c r="H40" s="85"/>
      <c r="I40" s="136"/>
      <c r="J40" s="19"/>
      <c r="K40" s="18"/>
      <c r="L40" s="471">
        <f>L41</f>
        <v>160544000</v>
      </c>
      <c r="M40" s="28"/>
    </row>
    <row r="41" spans="2:13" ht="28.5" customHeight="1" x14ac:dyDescent="0.2">
      <c r="B41" s="665"/>
      <c r="C41" s="18"/>
      <c r="D41" s="101"/>
      <c r="E41" s="91">
        <v>1</v>
      </c>
      <c r="F41" s="894" t="str">
        <f>sub.2!D101</f>
        <v>Kelanjutan Pembangunan/Rehabilitasi/Peningkatan Balai Desa/Balai Kemasyarakatan</v>
      </c>
      <c r="G41" s="895"/>
      <c r="H41" s="140" t="s">
        <v>975</v>
      </c>
      <c r="I41" s="18" t="s">
        <v>578</v>
      </c>
      <c r="J41" s="19" t="s">
        <v>531</v>
      </c>
      <c r="K41" s="18" t="s">
        <v>529</v>
      </c>
      <c r="L41" s="278">
        <f>sub.2!N101</f>
        <v>160544000</v>
      </c>
      <c r="M41" s="28"/>
    </row>
    <row r="42" spans="2:13" ht="28.5" customHeight="1" x14ac:dyDescent="0.2">
      <c r="B42" s="665"/>
      <c r="C42" s="18"/>
      <c r="D42" s="101"/>
      <c r="E42" s="91">
        <v>2</v>
      </c>
      <c r="F42" s="894" t="s">
        <v>990</v>
      </c>
      <c r="G42" s="895"/>
      <c r="H42" s="140" t="s">
        <v>975</v>
      </c>
      <c r="I42" s="18" t="s">
        <v>42</v>
      </c>
      <c r="J42" s="19" t="s">
        <v>994</v>
      </c>
      <c r="K42" s="18" t="s">
        <v>995</v>
      </c>
      <c r="L42" s="278"/>
      <c r="M42" s="28"/>
    </row>
    <row r="43" spans="2:13" ht="28.5" customHeight="1" x14ac:dyDescent="0.2">
      <c r="B43" s="665"/>
      <c r="C43" s="18"/>
      <c r="D43" s="101"/>
      <c r="E43" s="91">
        <v>3</v>
      </c>
      <c r="F43" s="894" t="s">
        <v>991</v>
      </c>
      <c r="G43" s="895"/>
      <c r="H43" s="140" t="s">
        <v>993</v>
      </c>
      <c r="I43" s="18" t="s">
        <v>42</v>
      </c>
      <c r="J43" s="19" t="s">
        <v>994</v>
      </c>
      <c r="K43" s="18" t="s">
        <v>995</v>
      </c>
      <c r="L43" s="278"/>
      <c r="M43" s="28"/>
    </row>
    <row r="44" spans="2:13" ht="28.5" customHeight="1" x14ac:dyDescent="0.2">
      <c r="B44" s="665"/>
      <c r="C44" s="18"/>
      <c r="D44" s="101"/>
      <c r="E44" s="91">
        <v>4</v>
      </c>
      <c r="F44" s="894" t="s">
        <v>992</v>
      </c>
      <c r="G44" s="895"/>
      <c r="H44" s="140" t="s">
        <v>675</v>
      </c>
      <c r="I44" s="18" t="s">
        <v>42</v>
      </c>
      <c r="J44" s="19" t="s">
        <v>994</v>
      </c>
      <c r="K44" s="18" t="s">
        <v>995</v>
      </c>
      <c r="L44" s="278"/>
      <c r="M44" s="28"/>
    </row>
    <row r="45" spans="2:13" ht="34.5" customHeight="1" x14ac:dyDescent="0.2">
      <c r="B45" s="665"/>
      <c r="C45" s="18"/>
      <c r="D45" s="101"/>
      <c r="E45" s="91">
        <v>5</v>
      </c>
      <c r="F45" s="894" t="s">
        <v>536</v>
      </c>
      <c r="G45" s="895"/>
      <c r="H45" s="140" t="s">
        <v>522</v>
      </c>
      <c r="I45" s="18" t="s">
        <v>42</v>
      </c>
      <c r="J45" s="19" t="s">
        <v>533</v>
      </c>
      <c r="K45" s="18" t="s">
        <v>529</v>
      </c>
      <c r="L45" s="278"/>
      <c r="M45" s="28"/>
    </row>
    <row r="46" spans="2:13" ht="27" customHeight="1" x14ac:dyDescent="0.2">
      <c r="B46" s="665"/>
      <c r="C46" s="18"/>
      <c r="D46" s="101"/>
      <c r="E46" s="91">
        <v>6</v>
      </c>
      <c r="F46" s="894" t="s">
        <v>534</v>
      </c>
      <c r="G46" s="895"/>
      <c r="H46" s="641" t="s">
        <v>996</v>
      </c>
      <c r="I46" s="18" t="s">
        <v>42</v>
      </c>
      <c r="J46" s="19" t="s">
        <v>535</v>
      </c>
      <c r="K46" s="18" t="s">
        <v>32</v>
      </c>
      <c r="L46" s="278"/>
      <c r="M46" s="28"/>
    </row>
    <row r="47" spans="2:13" ht="21.75" customHeight="1" x14ac:dyDescent="0.2">
      <c r="B47" s="665"/>
      <c r="C47" s="18"/>
      <c r="D47" s="190" t="s">
        <v>36</v>
      </c>
      <c r="E47" s="191" t="str">
        <f>sub.2!D123</f>
        <v>Sub Bidang Kawasan Pemukiman</v>
      </c>
      <c r="F47" s="192"/>
      <c r="G47" s="192"/>
      <c r="H47" s="91"/>
      <c r="I47" s="82"/>
      <c r="J47" s="19"/>
      <c r="K47" s="18"/>
      <c r="L47" s="471">
        <f>SUM(L49:L50)</f>
        <v>875390670</v>
      </c>
      <c r="M47" s="28"/>
    </row>
    <row r="48" spans="2:13" ht="21.75" customHeight="1" x14ac:dyDescent="0.2">
      <c r="B48" s="801"/>
      <c r="C48" s="18"/>
      <c r="D48" s="190"/>
      <c r="E48" s="91">
        <v>1</v>
      </c>
      <c r="F48" s="894" t="s">
        <v>1021</v>
      </c>
      <c r="G48" s="920"/>
      <c r="H48" s="91"/>
      <c r="I48" s="82"/>
      <c r="J48" s="19"/>
      <c r="K48" s="18"/>
      <c r="L48" s="471"/>
      <c r="M48" s="28"/>
    </row>
    <row r="49" spans="2:13" ht="25.5" customHeight="1" x14ac:dyDescent="0.2">
      <c r="B49" s="665"/>
      <c r="C49" s="18"/>
      <c r="D49" s="190"/>
      <c r="E49" s="91">
        <v>2</v>
      </c>
      <c r="F49" s="894" t="str">
        <f>sub.2!D124</f>
        <v>Pemeliharaan Fasilitas Pengelolaan Sampah Desa (Penampungan, Bank Sampah dll)</v>
      </c>
      <c r="G49" s="895"/>
      <c r="H49" s="140" t="s">
        <v>522</v>
      </c>
      <c r="I49" s="82" t="s">
        <v>42</v>
      </c>
      <c r="J49" s="19" t="s">
        <v>1033</v>
      </c>
      <c r="K49" s="18" t="s">
        <v>973</v>
      </c>
      <c r="L49" s="643">
        <f>sub.2!N124</f>
        <v>4080000</v>
      </c>
      <c r="M49" s="28"/>
    </row>
    <row r="50" spans="2:13" ht="23.25" customHeight="1" x14ac:dyDescent="0.2">
      <c r="B50" s="665"/>
      <c r="C50" s="18"/>
      <c r="D50" s="101"/>
      <c r="E50" s="91">
        <v>3</v>
      </c>
      <c r="F50" s="162" t="str">
        <f>sub.2!D139</f>
        <v>Pembangunan/Rehabilitasi/Peningkatan Sumber Air Bersih Milik Desa</v>
      </c>
      <c r="G50" s="136"/>
      <c r="H50" s="642" t="s">
        <v>997</v>
      </c>
      <c r="I50" s="18" t="s">
        <v>42</v>
      </c>
      <c r="J50" s="19" t="s">
        <v>527</v>
      </c>
      <c r="K50" s="18" t="s">
        <v>529</v>
      </c>
      <c r="L50" s="278">
        <f>sub.2!N139</f>
        <v>871310670</v>
      </c>
      <c r="M50" s="28"/>
    </row>
    <row r="51" spans="2:13" ht="22.5" customHeight="1" x14ac:dyDescent="0.2">
      <c r="B51" s="665"/>
      <c r="C51" s="18"/>
      <c r="D51" s="190" t="s">
        <v>37</v>
      </c>
      <c r="E51" s="187" t="str">
        <f>sub.2!D176</f>
        <v>Sub Bidang perhubungan, Komunikasi, dan Informatika</v>
      </c>
      <c r="F51" s="188"/>
      <c r="G51" s="189"/>
      <c r="H51" s="21"/>
      <c r="I51" s="18"/>
      <c r="J51" s="19"/>
      <c r="K51" s="18"/>
      <c r="L51" s="474">
        <f>L52</f>
        <v>2000000</v>
      </c>
      <c r="M51" s="28"/>
    </row>
    <row r="52" spans="2:13" ht="25.5" customHeight="1" x14ac:dyDescent="0.2">
      <c r="B52" s="665"/>
      <c r="C52" s="18"/>
      <c r="D52" s="101"/>
      <c r="E52" s="91">
        <v>1</v>
      </c>
      <c r="F52" s="162" t="str">
        <f>sub.2!D178</f>
        <v>Belanja Bendera/Umbul-umbul/Spanduk</v>
      </c>
      <c r="G52" s="136"/>
      <c r="H52" s="21" t="s">
        <v>104</v>
      </c>
      <c r="I52" s="18" t="s">
        <v>998</v>
      </c>
      <c r="J52" s="19" t="s">
        <v>528</v>
      </c>
      <c r="K52" s="18" t="s">
        <v>31</v>
      </c>
      <c r="L52" s="278">
        <f>sub.2!N177</f>
        <v>2000000</v>
      </c>
      <c r="M52" s="28"/>
    </row>
    <row r="53" spans="2:13" ht="21.75" customHeight="1" x14ac:dyDescent="0.2">
      <c r="B53" s="874" t="s">
        <v>181</v>
      </c>
      <c r="C53" s="875"/>
      <c r="D53" s="875"/>
      <c r="E53" s="875"/>
      <c r="F53" s="875"/>
      <c r="G53" s="875"/>
      <c r="H53" s="875"/>
      <c r="I53" s="875"/>
      <c r="J53" s="876"/>
      <c r="K53" s="23"/>
      <c r="L53" s="279">
        <f>L51+L47+L40+L33+L30</f>
        <v>1387287870</v>
      </c>
    </row>
    <row r="54" spans="2:13" ht="24" customHeight="1" x14ac:dyDescent="0.2">
      <c r="B54" s="883">
        <v>3</v>
      </c>
      <c r="C54" s="52" t="str">
        <f>'SUB.3, 4'!B5</f>
        <v>BIDANG PEMBINAAN KEMASYARAKATAN</v>
      </c>
      <c r="D54" s="52"/>
      <c r="E54" s="52"/>
      <c r="F54" s="52"/>
      <c r="G54" s="52"/>
      <c r="H54" s="78"/>
      <c r="I54" s="78"/>
      <c r="J54" s="78"/>
      <c r="K54" s="23"/>
      <c r="L54" s="279">
        <f>L55+L57+L68+L74</f>
        <v>308748500</v>
      </c>
    </row>
    <row r="55" spans="2:13" ht="24" customHeight="1" x14ac:dyDescent="0.2">
      <c r="B55" s="884"/>
      <c r="C55" s="107" t="s">
        <v>30</v>
      </c>
      <c r="D55" s="661" t="str">
        <f>'SUB.3, 4'!C6</f>
        <v>Sub Bidang Ketentraman, Ketertiban Umum  &amp; Perlindungan Masyarakat</v>
      </c>
      <c r="E55" s="662"/>
      <c r="F55" s="662"/>
      <c r="G55" s="663"/>
      <c r="H55" s="475"/>
      <c r="I55" s="476"/>
      <c r="J55" s="476"/>
      <c r="K55" s="107"/>
      <c r="L55" s="471">
        <f>L56</f>
        <v>17400000</v>
      </c>
    </row>
    <row r="56" spans="2:13" ht="39.75" customHeight="1" x14ac:dyDescent="0.2">
      <c r="B56" s="884"/>
      <c r="C56" s="18"/>
      <c r="D56" s="18">
        <v>1</v>
      </c>
      <c r="E56" s="880" t="str">
        <f>'SUB.3, 4'!C7</f>
        <v>Koordinasi Pembinaan Keamanan, Ketertiban &amp; Perlindungan Masyarakat skala lokal desa</v>
      </c>
      <c r="F56" s="881"/>
      <c r="G56" s="882"/>
      <c r="H56" s="21" t="s">
        <v>104</v>
      </c>
      <c r="I56" s="18" t="s">
        <v>42</v>
      </c>
      <c r="J56" s="19" t="s">
        <v>542</v>
      </c>
      <c r="K56" s="18" t="s">
        <v>31</v>
      </c>
      <c r="L56" s="278">
        <f>'SUB.3, 4'!L7</f>
        <v>17400000</v>
      </c>
    </row>
    <row r="57" spans="2:13" ht="23.25" customHeight="1" x14ac:dyDescent="0.2">
      <c r="B57" s="884"/>
      <c r="C57" s="107" t="s">
        <v>33</v>
      </c>
      <c r="D57" s="172" t="str">
        <f>'SUB.3, 4'!C15</f>
        <v>Sub Bidang Kebudayaan &amp; Keagamaan</v>
      </c>
      <c r="E57" s="173"/>
      <c r="F57" s="173"/>
      <c r="G57" s="174"/>
      <c r="H57" s="133"/>
      <c r="I57" s="107"/>
      <c r="J57" s="146"/>
      <c r="K57" s="107"/>
      <c r="L57" s="471">
        <f>L58+L60</f>
        <v>161313500</v>
      </c>
    </row>
    <row r="58" spans="2:13" ht="36.75" customHeight="1" x14ac:dyDescent="0.2">
      <c r="B58" s="884"/>
      <c r="C58" s="18"/>
      <c r="D58" s="24">
        <v>1</v>
      </c>
      <c r="E58" s="880" t="str">
        <f>'SUB.3, 4'!C16</f>
        <v>Pengiriman Kontingen Grup Kesenian &amp; Kebudayaan (Wakil Desa tkt Kec/Kab/Kot</v>
      </c>
      <c r="F58" s="881"/>
      <c r="G58" s="882"/>
      <c r="H58" s="21" t="s">
        <v>538</v>
      </c>
      <c r="I58" s="18" t="s">
        <v>42</v>
      </c>
      <c r="J58" s="19" t="s">
        <v>543</v>
      </c>
      <c r="K58" s="18" t="s">
        <v>835</v>
      </c>
      <c r="L58" s="278">
        <f>'SUB.3, 4'!L16</f>
        <v>60989000</v>
      </c>
    </row>
    <row r="59" spans="2:13" ht="35.25" customHeight="1" x14ac:dyDescent="0.2">
      <c r="B59" s="884"/>
      <c r="C59" s="18"/>
      <c r="D59" s="24"/>
      <c r="E59" s="96" t="s">
        <v>424</v>
      </c>
      <c r="F59" s="100" t="str">
        <f>'SUB.3, 4'!C17</f>
        <v>Lomba Parade Ogoh-ogoh dan Baleganjur</v>
      </c>
      <c r="G59" s="82"/>
      <c r="H59" s="21" t="s">
        <v>538</v>
      </c>
      <c r="I59" s="18" t="s">
        <v>42</v>
      </c>
      <c r="J59" s="19" t="s">
        <v>543</v>
      </c>
      <c r="K59" s="18" t="s">
        <v>835</v>
      </c>
      <c r="L59" s="278">
        <f>'SUB.3, 4'!L17</f>
        <v>60989000</v>
      </c>
    </row>
    <row r="60" spans="2:13" ht="37.5" customHeight="1" x14ac:dyDescent="0.2">
      <c r="B60" s="884"/>
      <c r="C60" s="18"/>
      <c r="D60" s="24">
        <v>2</v>
      </c>
      <c r="E60" s="880" t="str">
        <f>'SUB.3, 4'!C64</f>
        <v>Penyelenggaraan Festival Kesenian, Adat/kebudayaan, dan Keagamaan (Hut RI,Raya Keagamaan dll)</v>
      </c>
      <c r="F60" s="881"/>
      <c r="G60" s="882"/>
      <c r="H60" s="21" t="s">
        <v>538</v>
      </c>
      <c r="I60" s="18" t="s">
        <v>42</v>
      </c>
      <c r="J60" s="19" t="s">
        <v>815</v>
      </c>
      <c r="K60" s="18" t="s">
        <v>835</v>
      </c>
      <c r="L60" s="278">
        <f>SUM(L61:L67)</f>
        <v>100324500</v>
      </c>
    </row>
    <row r="61" spans="2:13" ht="33.75" customHeight="1" x14ac:dyDescent="0.2">
      <c r="B61" s="884"/>
      <c r="C61" s="18"/>
      <c r="D61" s="24"/>
      <c r="E61" s="96" t="s">
        <v>378</v>
      </c>
      <c r="F61" s="162" t="str">
        <f>'SUB.3, 4'!C65</f>
        <v>Kegiatan 17 Agustusan</v>
      </c>
      <c r="G61" s="136"/>
      <c r="H61" s="21" t="s">
        <v>538</v>
      </c>
      <c r="I61" s="18" t="s">
        <v>42</v>
      </c>
      <c r="J61" s="19" t="s">
        <v>544</v>
      </c>
      <c r="K61" s="18" t="s">
        <v>971</v>
      </c>
      <c r="L61" s="278">
        <f>'SUB.3, 4'!K65</f>
        <v>20513000</v>
      </c>
    </row>
    <row r="62" spans="2:13" ht="33.75" customHeight="1" x14ac:dyDescent="0.2">
      <c r="B62" s="884"/>
      <c r="C62" s="18"/>
      <c r="D62" s="24"/>
      <c r="E62" s="96" t="s">
        <v>486</v>
      </c>
      <c r="F62" s="162" t="str">
        <f>'SUB.3, 4'!C90</f>
        <v>Menyabut Hari Ulang Tahun Provinsi Bali</v>
      </c>
      <c r="G62" s="136"/>
      <c r="H62" s="21" t="s">
        <v>104</v>
      </c>
      <c r="I62" s="18" t="s">
        <v>42</v>
      </c>
      <c r="J62" s="19" t="s">
        <v>817</v>
      </c>
      <c r="K62" s="18" t="s">
        <v>552</v>
      </c>
      <c r="L62" s="278">
        <f>'SUB.3, 4'!K90</f>
        <v>9125000</v>
      </c>
    </row>
    <row r="63" spans="2:13" ht="33.75" customHeight="1" x14ac:dyDescent="0.2">
      <c r="B63" s="884"/>
      <c r="C63" s="18"/>
      <c r="D63" s="24"/>
      <c r="E63" s="96" t="s">
        <v>497</v>
      </c>
      <c r="F63" s="162" t="str">
        <f>'SUB.3, 4'!C111</f>
        <v>Kegiatan Upacara Piodal di Kantor Perbekel</v>
      </c>
      <c r="G63" s="136"/>
      <c r="H63" s="21" t="s">
        <v>104</v>
      </c>
      <c r="I63" s="18" t="s">
        <v>42</v>
      </c>
      <c r="J63" s="19" t="s">
        <v>545</v>
      </c>
      <c r="K63" s="18" t="s">
        <v>551</v>
      </c>
      <c r="L63" s="278">
        <f>'SUB.3, 4'!K111</f>
        <v>9599000</v>
      </c>
    </row>
    <row r="64" spans="2:13" ht="27.75" customHeight="1" x14ac:dyDescent="0.2">
      <c r="B64" s="884"/>
      <c r="C64" s="18"/>
      <c r="D64" s="24"/>
      <c r="E64" s="96" t="s">
        <v>498</v>
      </c>
      <c r="F64" s="162" t="str">
        <f>'SUB.3, 4'!C123</f>
        <v>Kegiatan Upacara Piodal Dp. Tri WEW</v>
      </c>
      <c r="G64" s="136"/>
      <c r="H64" s="21" t="s">
        <v>818</v>
      </c>
      <c r="I64" s="18" t="s">
        <v>523</v>
      </c>
      <c r="J64" s="19" t="s">
        <v>546</v>
      </c>
      <c r="K64" s="18" t="s">
        <v>970</v>
      </c>
      <c r="L64" s="278">
        <f>'SUB.3, 4'!K123</f>
        <v>15000000</v>
      </c>
    </row>
    <row r="65" spans="2:12" ht="26.25" customHeight="1" x14ac:dyDescent="0.2">
      <c r="B65" s="884"/>
      <c r="C65" s="18"/>
      <c r="D65" s="24"/>
      <c r="E65" s="96" t="s">
        <v>816</v>
      </c>
      <c r="F65" s="162" t="str">
        <f>'SUB.3, 4'!C126</f>
        <v>Kegiatan Upacara Piodal Dp. Kerta Parisuda</v>
      </c>
      <c r="G65" s="136"/>
      <c r="H65" s="21" t="s">
        <v>819</v>
      </c>
      <c r="I65" s="18" t="s">
        <v>523</v>
      </c>
      <c r="J65" s="19" t="s">
        <v>546</v>
      </c>
      <c r="K65" s="18" t="s">
        <v>970</v>
      </c>
      <c r="L65" s="278">
        <f>'SUB.3, 4'!K126</f>
        <v>15000000</v>
      </c>
    </row>
    <row r="66" spans="2:12" ht="27.75" customHeight="1" x14ac:dyDescent="0.2">
      <c r="B66" s="884"/>
      <c r="C66" s="18"/>
      <c r="D66" s="24"/>
      <c r="E66" s="96" t="s">
        <v>821</v>
      </c>
      <c r="F66" s="162" t="str">
        <f>'SUB.3, 4'!C129</f>
        <v>Kegiatan Upacara Piodal Dp. Sekartaji</v>
      </c>
      <c r="G66" s="136"/>
      <c r="H66" s="21" t="s">
        <v>820</v>
      </c>
      <c r="I66" s="18" t="s">
        <v>523</v>
      </c>
      <c r="J66" s="19" t="s">
        <v>546</v>
      </c>
      <c r="K66" s="18" t="s">
        <v>970</v>
      </c>
      <c r="L66" s="278">
        <f>'SUB.3, 4'!K129</f>
        <v>15000000</v>
      </c>
    </row>
    <row r="67" spans="2:12" ht="35.25" customHeight="1" x14ac:dyDescent="0.2">
      <c r="B67" s="884"/>
      <c r="C67" s="18"/>
      <c r="D67" s="24"/>
      <c r="E67" s="96" t="s">
        <v>822</v>
      </c>
      <c r="F67" s="162" t="str">
        <f>'SUB.3, 4'!C132</f>
        <v>Kegiatan Festival Nusa Penida</v>
      </c>
      <c r="G67" s="136"/>
      <c r="H67" s="21" t="s">
        <v>538</v>
      </c>
      <c r="I67" s="18" t="s">
        <v>42</v>
      </c>
      <c r="J67" s="19" t="s">
        <v>543</v>
      </c>
      <c r="K67" s="18" t="s">
        <v>32</v>
      </c>
      <c r="L67" s="278">
        <f>'SUB.3, 4'!K132</f>
        <v>16087500</v>
      </c>
    </row>
    <row r="68" spans="2:12" ht="24.75" customHeight="1" x14ac:dyDescent="0.2">
      <c r="B68" s="884"/>
      <c r="C68" s="107" t="s">
        <v>35</v>
      </c>
      <c r="D68" s="172" t="str">
        <f>'SUB.3, 4'!C141</f>
        <v>Sub Bidang Kepemudaan dan Olahraga</v>
      </c>
      <c r="E68" s="173"/>
      <c r="F68" s="173"/>
      <c r="G68" s="174"/>
      <c r="H68" s="133"/>
      <c r="I68" s="107"/>
      <c r="J68" s="107"/>
      <c r="K68" s="107"/>
      <c r="L68" s="471">
        <f>L69+L71+L73</f>
        <v>42770000</v>
      </c>
    </row>
    <row r="69" spans="2:12" ht="25.5" customHeight="1" x14ac:dyDescent="0.2">
      <c r="B69" s="884"/>
      <c r="C69" s="18"/>
      <c r="D69" s="24">
        <v>1</v>
      </c>
      <c r="E69" s="100" t="str">
        <f>'SUB.3, 4'!C142</f>
        <v>Penyelenggaraan Pelatihan Kepemudaan Tingkat Desa</v>
      </c>
      <c r="F69" s="130"/>
      <c r="G69" s="82"/>
      <c r="H69" s="21" t="s">
        <v>104</v>
      </c>
      <c r="I69" s="18" t="s">
        <v>541</v>
      </c>
      <c r="J69" s="19" t="s">
        <v>547</v>
      </c>
      <c r="K69" s="18" t="s">
        <v>45</v>
      </c>
      <c r="L69" s="278">
        <f>'SUB.3, 4'!L142</f>
        <v>14750000</v>
      </c>
    </row>
    <row r="70" spans="2:12" ht="34.5" customHeight="1" x14ac:dyDescent="0.2">
      <c r="B70" s="884"/>
      <c r="C70" s="18"/>
      <c r="D70" s="679"/>
      <c r="E70" s="96" t="s">
        <v>424</v>
      </c>
      <c r="F70" s="162" t="str">
        <f>'SUB.3, 4'!C143</f>
        <v>Kegiatan Pelatihan Gong Pemuda</v>
      </c>
      <c r="G70" s="136"/>
      <c r="H70" s="21" t="s">
        <v>104</v>
      </c>
      <c r="I70" s="18" t="s">
        <v>541</v>
      </c>
      <c r="J70" s="19" t="s">
        <v>547</v>
      </c>
      <c r="K70" s="18" t="s">
        <v>45</v>
      </c>
      <c r="L70" s="278">
        <f>'SUB.3, 4'!K143</f>
        <v>14750000</v>
      </c>
    </row>
    <row r="71" spans="2:12" ht="27.75" customHeight="1" x14ac:dyDescent="0.2">
      <c r="B71" s="884"/>
      <c r="C71" s="18"/>
      <c r="D71" s="24">
        <v>2</v>
      </c>
      <c r="E71" s="880" t="str">
        <f>'SUB.3, 4'!C150</f>
        <v>Penyelenggaraan Festival/Lomba Kepemudaan &amp; Olahraga Tingkat Desa</v>
      </c>
      <c r="F71" s="881"/>
      <c r="G71" s="882"/>
      <c r="H71" s="18" t="s">
        <v>104</v>
      </c>
      <c r="I71" s="18" t="s">
        <v>836</v>
      </c>
      <c r="J71" s="19" t="s">
        <v>548</v>
      </c>
      <c r="K71" s="18" t="s">
        <v>834</v>
      </c>
      <c r="L71" s="278">
        <f>'SUB.3, 4'!L150</f>
        <v>28020000</v>
      </c>
    </row>
    <row r="72" spans="2:12" ht="29.25" customHeight="1" x14ac:dyDescent="0.2">
      <c r="B72" s="884"/>
      <c r="C72" s="18"/>
      <c r="D72" s="24"/>
      <c r="E72" s="18" t="s">
        <v>378</v>
      </c>
      <c r="F72" s="162" t="str">
        <f>'SUB.3, 4'!C151</f>
        <v>Kegiatan Pordes tahun 2020</v>
      </c>
      <c r="G72" s="136"/>
      <c r="H72" s="18" t="s">
        <v>104</v>
      </c>
      <c r="I72" s="18" t="s">
        <v>836</v>
      </c>
      <c r="J72" s="19" t="s">
        <v>548</v>
      </c>
      <c r="K72" s="18" t="s">
        <v>834</v>
      </c>
      <c r="L72" s="278">
        <f>L71</f>
        <v>28020000</v>
      </c>
    </row>
    <row r="73" spans="2:12" ht="29.25" customHeight="1" x14ac:dyDescent="0.2">
      <c r="B73" s="884"/>
      <c r="C73" s="18"/>
      <c r="D73" s="519">
        <v>3</v>
      </c>
      <c r="E73" s="880" t="str">
        <f>'[1]SUB.3, 4'!C194</f>
        <v>Pembangunan/Rehabilitasi/Peningkatan Saran dan Prasarana Kepemudaan dan Olahraga Milik Desa</v>
      </c>
      <c r="F73" s="881"/>
      <c r="G73" s="882"/>
      <c r="H73" s="18" t="s">
        <v>975</v>
      </c>
      <c r="I73" s="18" t="s">
        <v>972</v>
      </c>
      <c r="J73" s="19" t="s">
        <v>1067</v>
      </c>
      <c r="K73" s="18" t="s">
        <v>45</v>
      </c>
      <c r="L73" s="278"/>
    </row>
    <row r="74" spans="2:12" ht="24" customHeight="1" x14ac:dyDescent="0.2">
      <c r="B74" s="884"/>
      <c r="C74" s="107" t="s">
        <v>36</v>
      </c>
      <c r="D74" s="172" t="str">
        <f>'SUB.3, 4'!C195</f>
        <v>Sub Bidang Kelembagaan Masyarakat</v>
      </c>
      <c r="E74" s="173"/>
      <c r="F74" s="173"/>
      <c r="G74" s="174"/>
      <c r="H74" s="133"/>
      <c r="I74" s="107"/>
      <c r="J74" s="146"/>
      <c r="K74" s="107"/>
      <c r="L74" s="471">
        <f>SUM(L75:L77)</f>
        <v>87265000</v>
      </c>
    </row>
    <row r="75" spans="2:12" ht="30" customHeight="1" x14ac:dyDescent="0.2">
      <c r="B75" s="884"/>
      <c r="C75" s="18"/>
      <c r="D75" s="24">
        <v>1</v>
      </c>
      <c r="E75" s="100" t="str">
        <f>'SUB.3, 4'!C196</f>
        <v>Kegiatan Pembinaan Lembaga Adat</v>
      </c>
      <c r="F75" s="130"/>
      <c r="G75" s="82"/>
      <c r="H75" s="21" t="s">
        <v>539</v>
      </c>
      <c r="I75" s="18" t="s">
        <v>540</v>
      </c>
      <c r="J75" s="19" t="s">
        <v>549</v>
      </c>
      <c r="K75" s="18" t="s">
        <v>73</v>
      </c>
      <c r="L75" s="278">
        <f>'SUB.3, 4'!L196</f>
        <v>52000000</v>
      </c>
    </row>
    <row r="76" spans="2:12" ht="30" customHeight="1" x14ac:dyDescent="0.2">
      <c r="B76" s="884"/>
      <c r="C76" s="18"/>
      <c r="D76" s="24">
        <v>2</v>
      </c>
      <c r="E76" s="100" t="str">
        <f>'SUB.3, 4'!C207</f>
        <v>Kegiatan Pembinaan LPM</v>
      </c>
      <c r="F76" s="130"/>
      <c r="G76" s="82"/>
      <c r="H76" s="21" t="s">
        <v>104</v>
      </c>
      <c r="I76" s="18" t="s">
        <v>42</v>
      </c>
      <c r="J76" s="19" t="s">
        <v>550</v>
      </c>
      <c r="K76" s="18" t="s">
        <v>32</v>
      </c>
      <c r="L76" s="278">
        <f>'SUB.3, 4'!L207</f>
        <v>14415000</v>
      </c>
    </row>
    <row r="77" spans="2:12" ht="32.25" customHeight="1" x14ac:dyDescent="0.2">
      <c r="B77" s="884"/>
      <c r="C77" s="18"/>
      <c r="D77" s="24">
        <v>3</v>
      </c>
      <c r="E77" s="100" t="str">
        <f>'SUB.3, 4'!C224</f>
        <v>Kegiatan Pembinaan Organisasi Perempuan/PKK</v>
      </c>
      <c r="F77" s="130"/>
      <c r="G77" s="82"/>
      <c r="H77" s="21" t="s">
        <v>104</v>
      </c>
      <c r="I77" s="18" t="s">
        <v>42</v>
      </c>
      <c r="J77" s="19" t="s">
        <v>837</v>
      </c>
      <c r="K77" s="18" t="s">
        <v>32</v>
      </c>
      <c r="L77" s="278">
        <f>'SUB.3, 4'!L224</f>
        <v>20850000</v>
      </c>
    </row>
    <row r="78" spans="2:12" ht="20.25" customHeight="1" x14ac:dyDescent="0.2">
      <c r="B78" s="887" t="s">
        <v>46</v>
      </c>
      <c r="C78" s="888"/>
      <c r="D78" s="888"/>
      <c r="E78" s="888"/>
      <c r="F78" s="888"/>
      <c r="G78" s="888"/>
      <c r="H78" s="888"/>
      <c r="I78" s="888"/>
      <c r="J78" s="889"/>
      <c r="K78" s="23"/>
      <c r="L78" s="279">
        <f>L54</f>
        <v>308748500</v>
      </c>
    </row>
    <row r="79" spans="2:12" ht="24" customHeight="1" x14ac:dyDescent="0.2">
      <c r="B79" s="885">
        <v>4</v>
      </c>
      <c r="C79" s="176" t="str">
        <f>'SUB.3, 4'!B277</f>
        <v>BIDANG PEMBERDAYAAN MASYARAKAT</v>
      </c>
      <c r="D79" s="177"/>
      <c r="E79" s="177"/>
      <c r="F79" s="177"/>
      <c r="G79" s="178"/>
      <c r="H79" s="23"/>
      <c r="I79" s="23"/>
      <c r="J79" s="21"/>
      <c r="K79" s="23"/>
      <c r="L79" s="279">
        <f>L80</f>
        <v>5048000</v>
      </c>
    </row>
    <row r="80" spans="2:12" ht="24" customHeight="1" x14ac:dyDescent="0.2">
      <c r="B80" s="886"/>
      <c r="C80" s="18" t="s">
        <v>30</v>
      </c>
      <c r="D80" s="877" t="str">
        <f>'SUB.3, 4'!C278</f>
        <v>Sub Bidang Pemberdayaan Perempuan, Perlindungan Anak dan keluarga</v>
      </c>
      <c r="E80" s="878"/>
      <c r="F80" s="878"/>
      <c r="G80" s="879"/>
      <c r="H80" s="107"/>
      <c r="I80" s="107"/>
      <c r="J80" s="107"/>
      <c r="K80" s="107"/>
      <c r="L80" s="477">
        <f>SUM(L81:L81)</f>
        <v>5048000</v>
      </c>
    </row>
    <row r="81" spans="2:12" ht="24" customHeight="1" x14ac:dyDescent="0.2">
      <c r="B81" s="886"/>
      <c r="C81" s="18"/>
      <c r="D81" s="96">
        <v>1</v>
      </c>
      <c r="E81" s="96" t="str">
        <f>'SUB.3, 4'!C279</f>
        <v>Kegiatan Pelatihan dan penyuluhan Pemberdayaan Perempuan</v>
      </c>
      <c r="F81" s="30"/>
      <c r="G81" s="30"/>
      <c r="H81" s="21" t="s">
        <v>553</v>
      </c>
      <c r="I81" s="18" t="s">
        <v>979</v>
      </c>
      <c r="J81" s="19" t="s">
        <v>980</v>
      </c>
      <c r="K81" s="18" t="s">
        <v>552</v>
      </c>
      <c r="L81" s="278">
        <f>'SUB.3, 4'!L277</f>
        <v>5048000</v>
      </c>
    </row>
    <row r="82" spans="2:12" ht="24" customHeight="1" x14ac:dyDescent="0.2">
      <c r="B82" s="791"/>
      <c r="C82" s="18" t="s">
        <v>33</v>
      </c>
      <c r="D82" s="877" t="s">
        <v>1012</v>
      </c>
      <c r="E82" s="878"/>
      <c r="F82" s="878"/>
      <c r="G82" s="878"/>
      <c r="H82" s="21"/>
      <c r="I82" s="18"/>
      <c r="J82" s="19"/>
      <c r="K82" s="18"/>
      <c r="L82" s="278"/>
    </row>
    <row r="83" spans="2:12" ht="24" customHeight="1" x14ac:dyDescent="0.2">
      <c r="B83" s="791"/>
      <c r="C83" s="18"/>
      <c r="D83" s="795">
        <v>1</v>
      </c>
      <c r="E83" s="880" t="s">
        <v>1015</v>
      </c>
      <c r="F83" s="881"/>
      <c r="G83" s="882"/>
      <c r="H83" s="21"/>
      <c r="I83" s="18"/>
      <c r="J83" s="19"/>
      <c r="K83" s="18"/>
      <c r="L83" s="278"/>
    </row>
    <row r="84" spans="2:12" ht="24" customHeight="1" x14ac:dyDescent="0.2">
      <c r="B84" s="791"/>
      <c r="C84" s="18"/>
      <c r="D84" s="96">
        <v>2</v>
      </c>
      <c r="E84" s="410" t="s">
        <v>1013</v>
      </c>
      <c r="F84" s="792"/>
      <c r="G84" s="792"/>
      <c r="H84" s="21"/>
      <c r="I84" s="18"/>
      <c r="J84" s="19"/>
      <c r="K84" s="18"/>
      <c r="L84" s="278"/>
    </row>
    <row r="85" spans="2:12" ht="24" customHeight="1" x14ac:dyDescent="0.2">
      <c r="B85" s="791"/>
      <c r="C85" s="18" t="s">
        <v>35</v>
      </c>
      <c r="D85" s="877" t="s">
        <v>1014</v>
      </c>
      <c r="E85" s="878"/>
      <c r="F85" s="878"/>
      <c r="G85" s="878"/>
      <c r="H85" s="21"/>
      <c r="I85" s="18"/>
      <c r="J85" s="19"/>
      <c r="K85" s="18"/>
      <c r="L85" s="278"/>
    </row>
    <row r="86" spans="2:12" ht="24" customHeight="1" x14ac:dyDescent="0.2">
      <c r="B86" s="791"/>
      <c r="C86" s="18"/>
      <c r="D86" s="96">
        <v>1</v>
      </c>
      <c r="E86" s="410" t="s">
        <v>1016</v>
      </c>
      <c r="F86" s="792"/>
      <c r="G86" s="792"/>
      <c r="H86" s="21"/>
      <c r="I86" s="18"/>
      <c r="J86" s="19"/>
      <c r="K86" s="18"/>
      <c r="L86" s="278"/>
    </row>
    <row r="87" spans="2:12" ht="21.75" customHeight="1" x14ac:dyDescent="0.2">
      <c r="B87" s="871" t="s">
        <v>49</v>
      </c>
      <c r="C87" s="872"/>
      <c r="D87" s="872"/>
      <c r="E87" s="872"/>
      <c r="F87" s="872"/>
      <c r="G87" s="872"/>
      <c r="H87" s="872"/>
      <c r="I87" s="872"/>
      <c r="J87" s="873"/>
      <c r="K87" s="34"/>
      <c r="L87" s="478">
        <f>'SUB.3, 4'!L292</f>
        <v>5048000</v>
      </c>
    </row>
    <row r="88" spans="2:12" ht="24" customHeight="1" x14ac:dyDescent="0.2">
      <c r="B88" s="666">
        <v>5</v>
      </c>
      <c r="C88" s="868" t="s">
        <v>50</v>
      </c>
      <c r="D88" s="869"/>
      <c r="E88" s="869"/>
      <c r="F88" s="869"/>
      <c r="G88" s="870"/>
      <c r="H88" s="79"/>
      <c r="I88" s="77"/>
      <c r="J88" s="77"/>
      <c r="K88" s="52"/>
      <c r="L88" s="406">
        <f>L89</f>
        <v>144000000</v>
      </c>
    </row>
    <row r="89" spans="2:12" ht="24" customHeight="1" x14ac:dyDescent="0.2">
      <c r="B89" s="666"/>
      <c r="C89" s="57"/>
      <c r="D89" s="493" t="s">
        <v>30</v>
      </c>
      <c r="E89" s="411" t="str">
        <f>'SUB.3, 4'!C362</f>
        <v>Sub Bidang Keadaan Mendesak</v>
      </c>
      <c r="F89" s="95"/>
      <c r="G89" s="95"/>
      <c r="H89" s="79" t="s">
        <v>104</v>
      </c>
      <c r="I89" s="77" t="s">
        <v>676</v>
      </c>
      <c r="J89" s="404" t="s">
        <v>677</v>
      </c>
      <c r="K89" s="34" t="s">
        <v>73</v>
      </c>
      <c r="L89" s="407">
        <f>L90</f>
        <v>144000000</v>
      </c>
    </row>
    <row r="90" spans="2:12" ht="24" customHeight="1" x14ac:dyDescent="0.2">
      <c r="B90" s="666"/>
      <c r="C90" s="57"/>
      <c r="D90" s="493"/>
      <c r="E90" s="493">
        <v>1</v>
      </c>
      <c r="F90" s="95" t="str">
        <f>'SUB.3, 4'!C363</f>
        <v>Kegiatan penanganan keadaan mendesak</v>
      </c>
      <c r="G90" s="95"/>
      <c r="H90" s="79" t="s">
        <v>104</v>
      </c>
      <c r="I90" s="77" t="s">
        <v>676</v>
      </c>
      <c r="J90" s="404" t="s">
        <v>677</v>
      </c>
      <c r="K90" s="34" t="s">
        <v>73</v>
      </c>
      <c r="L90" s="407">
        <f>'SUB.3, 4'!L363</f>
        <v>144000000</v>
      </c>
    </row>
    <row r="91" spans="2:12" ht="20.25" customHeight="1" x14ac:dyDescent="0.2">
      <c r="B91" s="862" t="s">
        <v>51</v>
      </c>
      <c r="C91" s="863"/>
      <c r="D91" s="863"/>
      <c r="E91" s="863"/>
      <c r="F91" s="863"/>
      <c r="G91" s="863"/>
      <c r="H91" s="863"/>
      <c r="I91" s="863"/>
      <c r="J91" s="864"/>
      <c r="K91" s="18"/>
      <c r="L91" s="405">
        <f>L88</f>
        <v>144000000</v>
      </c>
    </row>
    <row r="92" spans="2:12" ht="24" customHeight="1" x14ac:dyDescent="0.2">
      <c r="B92" s="865" t="s">
        <v>180</v>
      </c>
      <c r="C92" s="866"/>
      <c r="D92" s="866"/>
      <c r="E92" s="866"/>
      <c r="F92" s="866"/>
      <c r="G92" s="866"/>
      <c r="H92" s="866"/>
      <c r="I92" s="866"/>
      <c r="J92" s="867"/>
      <c r="K92" s="18"/>
      <c r="L92" s="280">
        <f>L91+L87+L78+L53+L28</f>
        <v>2849715171.2799997</v>
      </c>
    </row>
    <row r="93" spans="2:12" ht="24" customHeight="1" x14ac:dyDescent="0.2">
      <c r="B93" s="798"/>
      <c r="C93" s="798"/>
      <c r="D93" s="798"/>
      <c r="E93" s="798"/>
      <c r="F93" s="798"/>
      <c r="G93" s="798"/>
      <c r="H93" s="798"/>
      <c r="I93" s="798"/>
      <c r="J93" s="798"/>
      <c r="K93" s="338"/>
      <c r="L93" s="799"/>
    </row>
    <row r="94" spans="2:12" ht="24" customHeight="1" x14ac:dyDescent="0.2">
      <c r="B94" s="193"/>
      <c r="C94" s="891" t="s">
        <v>52</v>
      </c>
      <c r="D94" s="891"/>
      <c r="E94" s="891"/>
      <c r="F94" s="891"/>
      <c r="G94" s="891"/>
      <c r="H94" s="479"/>
      <c r="I94" s="891" t="s">
        <v>968</v>
      </c>
      <c r="J94" s="891"/>
      <c r="K94" s="891"/>
      <c r="L94" s="891"/>
    </row>
    <row r="95" spans="2:12" ht="24" customHeight="1" x14ac:dyDescent="0.2">
      <c r="B95" s="193"/>
      <c r="C95" s="891" t="s">
        <v>106</v>
      </c>
      <c r="D95" s="891"/>
      <c r="E95" s="891"/>
      <c r="F95" s="891"/>
      <c r="G95" s="891"/>
      <c r="H95" s="479"/>
      <c r="I95" s="891" t="s">
        <v>196</v>
      </c>
      <c r="J95" s="891"/>
      <c r="K95" s="891"/>
      <c r="L95" s="891"/>
    </row>
    <row r="96" spans="2:12" ht="24" customHeight="1" x14ac:dyDescent="0.2">
      <c r="B96" s="193"/>
      <c r="C96" s="893"/>
      <c r="D96" s="893"/>
      <c r="E96" s="893"/>
      <c r="F96" s="893"/>
      <c r="G96" s="893"/>
      <c r="H96" s="479"/>
      <c r="I96" s="891"/>
      <c r="J96" s="891"/>
      <c r="K96" s="891"/>
      <c r="L96" s="891"/>
    </row>
    <row r="97" spans="2:12" ht="16.5" customHeight="1" x14ac:dyDescent="0.2">
      <c r="B97" s="193"/>
      <c r="C97" s="893"/>
      <c r="D97" s="893"/>
      <c r="E97" s="893"/>
      <c r="F97" s="893"/>
      <c r="G97" s="893"/>
      <c r="H97" s="479"/>
      <c r="I97" s="892"/>
      <c r="J97" s="893"/>
      <c r="K97" s="893"/>
      <c r="L97" s="893"/>
    </row>
    <row r="98" spans="2:12" ht="24" customHeight="1" x14ac:dyDescent="0.2">
      <c r="B98" s="193"/>
      <c r="C98" s="893"/>
      <c r="D98" s="893"/>
      <c r="E98" s="893"/>
      <c r="F98" s="893"/>
      <c r="G98" s="893"/>
      <c r="H98" s="479"/>
      <c r="I98" s="893"/>
      <c r="J98" s="893"/>
      <c r="K98" s="893"/>
      <c r="L98" s="893"/>
    </row>
    <row r="99" spans="2:12" ht="13.5" customHeight="1" x14ac:dyDescent="0.2">
      <c r="B99" s="193"/>
      <c r="C99" s="890" t="s">
        <v>107</v>
      </c>
      <c r="D99" s="890"/>
      <c r="E99" s="890"/>
      <c r="F99" s="890"/>
      <c r="G99" s="890"/>
      <c r="H99" s="193"/>
      <c r="I99" s="890" t="s">
        <v>105</v>
      </c>
      <c r="J99" s="890"/>
      <c r="K99" s="890"/>
      <c r="L99" s="890"/>
    </row>
    <row r="100" spans="2:12" ht="24" customHeight="1" x14ac:dyDescent="0.2"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38"/>
    </row>
    <row r="101" spans="2:12" ht="24" customHeight="1" x14ac:dyDescent="0.2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38"/>
    </row>
    <row r="102" spans="2:12" ht="24" customHeight="1" x14ac:dyDescent="0.2"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38"/>
    </row>
    <row r="103" spans="2:12" ht="24" customHeight="1" x14ac:dyDescent="0.2"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38"/>
    </row>
    <row r="104" spans="2:12" ht="24" customHeight="1" x14ac:dyDescent="0.2"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38"/>
    </row>
    <row r="105" spans="2:12" ht="24" customHeight="1" x14ac:dyDescent="0.2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38"/>
    </row>
    <row r="106" spans="2:12" ht="24" customHeight="1" x14ac:dyDescent="0.2"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38"/>
    </row>
    <row r="107" spans="2:12" ht="24" customHeight="1" x14ac:dyDescent="0.2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38"/>
    </row>
    <row r="108" spans="2:12" ht="24" customHeight="1" x14ac:dyDescent="0.2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38"/>
    </row>
    <row r="109" spans="2:12" ht="24" customHeight="1" x14ac:dyDescent="0.2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38"/>
    </row>
    <row r="110" spans="2:12" ht="24" customHeight="1" x14ac:dyDescent="0.2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38"/>
    </row>
    <row r="111" spans="2:12" ht="24" customHeight="1" x14ac:dyDescent="0.2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38"/>
    </row>
    <row r="112" spans="2:12" ht="24" customHeight="1" x14ac:dyDescent="0.2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38"/>
    </row>
    <row r="113" spans="2:12" ht="24" customHeight="1" x14ac:dyDescent="0.2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38"/>
    </row>
    <row r="114" spans="2:12" ht="24" customHeight="1" x14ac:dyDescent="0.2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38"/>
    </row>
    <row r="115" spans="2:12" ht="24" customHeight="1" x14ac:dyDescent="0.2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38"/>
    </row>
    <row r="116" spans="2:12" ht="24" customHeight="1" x14ac:dyDescent="0.2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38"/>
    </row>
    <row r="117" spans="2:12" ht="24" customHeight="1" x14ac:dyDescent="0.2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38"/>
    </row>
    <row r="118" spans="2:12" ht="24" customHeight="1" x14ac:dyDescent="0.2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38"/>
    </row>
    <row r="119" spans="2:12" ht="24" customHeight="1" x14ac:dyDescent="0.2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38"/>
    </row>
    <row r="120" spans="2:12" ht="24" customHeight="1" x14ac:dyDescent="0.2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38"/>
    </row>
    <row r="121" spans="2:12" ht="24" customHeight="1" x14ac:dyDescent="0.2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38"/>
    </row>
    <row r="122" spans="2:12" ht="24" customHeight="1" x14ac:dyDescent="0.2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38"/>
    </row>
    <row r="123" spans="2:12" ht="24" customHeight="1" x14ac:dyDescent="0.2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38"/>
    </row>
    <row r="124" spans="2:12" ht="24" customHeight="1" x14ac:dyDescent="0.2"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38"/>
    </row>
    <row r="125" spans="2:12" ht="24" customHeight="1" x14ac:dyDescent="0.2"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38"/>
    </row>
    <row r="126" spans="2:12" ht="24" customHeight="1" x14ac:dyDescent="0.2"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38"/>
    </row>
    <row r="127" spans="2:12" ht="24" customHeight="1" x14ac:dyDescent="0.2"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38"/>
    </row>
    <row r="128" spans="2:12" ht="24" customHeight="1" x14ac:dyDescent="0.2"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38"/>
    </row>
    <row r="129" spans="2:12" ht="24" customHeight="1" x14ac:dyDescent="0.2"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38"/>
    </row>
    <row r="130" spans="2:12" ht="24" customHeight="1" x14ac:dyDescent="0.2"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38"/>
    </row>
    <row r="131" spans="2:12" ht="24" customHeight="1" x14ac:dyDescent="0.2"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38"/>
    </row>
    <row r="132" spans="2:12" ht="24" customHeight="1" x14ac:dyDescent="0.2"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38"/>
    </row>
    <row r="133" spans="2:12" ht="24" customHeight="1" x14ac:dyDescent="0.2"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38"/>
    </row>
    <row r="134" spans="2:12" ht="24" customHeight="1" x14ac:dyDescent="0.2"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38"/>
    </row>
    <row r="135" spans="2:12" ht="24" customHeight="1" x14ac:dyDescent="0.2"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38"/>
    </row>
    <row r="136" spans="2:12" ht="24" customHeight="1" x14ac:dyDescent="0.2"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38"/>
    </row>
    <row r="137" spans="2:12" ht="24" customHeight="1" x14ac:dyDescent="0.2"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38"/>
    </row>
    <row r="138" spans="2:12" ht="24" customHeight="1" x14ac:dyDescent="0.2"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38"/>
    </row>
    <row r="139" spans="2:12" ht="24" customHeight="1" x14ac:dyDescent="0.2"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38"/>
    </row>
    <row r="140" spans="2:12" ht="24" customHeight="1" x14ac:dyDescent="0.2"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38"/>
    </row>
    <row r="141" spans="2:12" ht="24" customHeight="1" x14ac:dyDescent="0.2"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38"/>
    </row>
    <row r="142" spans="2:12" ht="24" customHeight="1" x14ac:dyDescent="0.2"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38"/>
    </row>
    <row r="143" spans="2:12" x14ac:dyDescent="0.2"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38"/>
    </row>
    <row r="144" spans="2:12" x14ac:dyDescent="0.2"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38"/>
    </row>
    <row r="145" spans="2:12" x14ac:dyDescent="0.2"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38"/>
    </row>
    <row r="146" spans="2:12" x14ac:dyDescent="0.2"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38"/>
    </row>
    <row r="147" spans="2:12" x14ac:dyDescent="0.2"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38"/>
    </row>
    <row r="148" spans="2:12" x14ac:dyDescent="0.2"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38"/>
    </row>
    <row r="149" spans="2:12" x14ac:dyDescent="0.2"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38"/>
    </row>
    <row r="150" spans="2:12" x14ac:dyDescent="0.2"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38"/>
    </row>
    <row r="151" spans="2:12" x14ac:dyDescent="0.2"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38"/>
    </row>
    <row r="152" spans="2:12" x14ac:dyDescent="0.2"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38"/>
    </row>
    <row r="153" spans="2:12" x14ac:dyDescent="0.2"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38"/>
    </row>
    <row r="154" spans="2:12" x14ac:dyDescent="0.2"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38"/>
    </row>
    <row r="155" spans="2:12" x14ac:dyDescent="0.2"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38"/>
    </row>
    <row r="156" spans="2:12" x14ac:dyDescent="0.2"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38"/>
    </row>
    <row r="157" spans="2:12" x14ac:dyDescent="0.2"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38"/>
    </row>
    <row r="158" spans="2:12" x14ac:dyDescent="0.2"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38"/>
    </row>
    <row r="159" spans="2:12" x14ac:dyDescent="0.2"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38"/>
    </row>
    <row r="160" spans="2:12" x14ac:dyDescent="0.2"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38"/>
    </row>
    <row r="161" spans="2:12" x14ac:dyDescent="0.2"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38"/>
    </row>
    <row r="162" spans="2:12" x14ac:dyDescent="0.2"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38"/>
    </row>
    <row r="163" spans="2:12" x14ac:dyDescent="0.2"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38"/>
    </row>
    <row r="164" spans="2:12" x14ac:dyDescent="0.2"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38"/>
    </row>
    <row r="165" spans="2:12" x14ac:dyDescent="0.2"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38"/>
    </row>
    <row r="166" spans="2:12" x14ac:dyDescent="0.2"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38"/>
    </row>
    <row r="167" spans="2:12" x14ac:dyDescent="0.2"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38"/>
    </row>
    <row r="168" spans="2:12" x14ac:dyDescent="0.2"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38"/>
    </row>
    <row r="169" spans="2:12" x14ac:dyDescent="0.2"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38"/>
    </row>
    <row r="170" spans="2:12" x14ac:dyDescent="0.2"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38"/>
    </row>
    <row r="171" spans="2:12" x14ac:dyDescent="0.2"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38"/>
    </row>
    <row r="172" spans="2:12" x14ac:dyDescent="0.2"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38"/>
    </row>
  </sheetData>
  <mergeCells count="65">
    <mergeCell ref="F25:G25"/>
    <mergeCell ref="F26:G26"/>
    <mergeCell ref="F24:G24"/>
    <mergeCell ref="F27:G27"/>
    <mergeCell ref="E73:G73"/>
    <mergeCell ref="F45:G45"/>
    <mergeCell ref="F34:G34"/>
    <mergeCell ref="F32:G32"/>
    <mergeCell ref="F48:G48"/>
    <mergeCell ref="F46:G46"/>
    <mergeCell ref="F38:G38"/>
    <mergeCell ref="F42:G42"/>
    <mergeCell ref="F43:G43"/>
    <mergeCell ref="F44:G44"/>
    <mergeCell ref="F39:G39"/>
    <mergeCell ref="F41:G41"/>
    <mergeCell ref="E10:G10"/>
    <mergeCell ref="F16:G16"/>
    <mergeCell ref="E20:G20"/>
    <mergeCell ref="E22:G22"/>
    <mergeCell ref="F23:G23"/>
    <mergeCell ref="F49:G49"/>
    <mergeCell ref="B1:L1"/>
    <mergeCell ref="B2:L2"/>
    <mergeCell ref="B5:B8"/>
    <mergeCell ref="C5:G6"/>
    <mergeCell ref="H5:H8"/>
    <mergeCell ref="I5:I8"/>
    <mergeCell ref="J5:J8"/>
    <mergeCell ref="K5:K8"/>
    <mergeCell ref="L5:L8"/>
    <mergeCell ref="C7:C8"/>
    <mergeCell ref="D7:G8"/>
    <mergeCell ref="B3:F3"/>
    <mergeCell ref="B4:F4"/>
    <mergeCell ref="B28:J28"/>
    <mergeCell ref="B9:B26"/>
    <mergeCell ref="C99:G99"/>
    <mergeCell ref="I94:L94"/>
    <mergeCell ref="I95:L95"/>
    <mergeCell ref="I96:L96"/>
    <mergeCell ref="I97:L97"/>
    <mergeCell ref="I98:L98"/>
    <mergeCell ref="I99:L99"/>
    <mergeCell ref="C94:G94"/>
    <mergeCell ref="C95:G95"/>
    <mergeCell ref="C96:G96"/>
    <mergeCell ref="C97:G97"/>
    <mergeCell ref="C98:G98"/>
    <mergeCell ref="B91:J91"/>
    <mergeCell ref="B92:J92"/>
    <mergeCell ref="C88:G88"/>
    <mergeCell ref="B87:J87"/>
    <mergeCell ref="B53:J53"/>
    <mergeCell ref="D80:G80"/>
    <mergeCell ref="D85:G85"/>
    <mergeCell ref="E83:G83"/>
    <mergeCell ref="D82:G82"/>
    <mergeCell ref="E71:G71"/>
    <mergeCell ref="E60:G60"/>
    <mergeCell ref="E58:G58"/>
    <mergeCell ref="E56:G56"/>
    <mergeCell ref="B54:B77"/>
    <mergeCell ref="B79:B81"/>
    <mergeCell ref="B78:J78"/>
  </mergeCells>
  <phoneticPr fontId="48" type="noConversion"/>
  <printOptions horizontalCentered="1" verticalCentered="1"/>
  <pageMargins left="0.2" right="0.2" top="0.2" bottom="0.2" header="0.118110236220472" footer="0.118110236220472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448"/>
  <sheetViews>
    <sheetView topLeftCell="A279" zoomScaleNormal="100" zoomScalePageLayoutView="106" workbookViewId="0">
      <selection activeCell="E377" sqref="E377"/>
    </sheetView>
  </sheetViews>
  <sheetFormatPr defaultRowHeight="12" x14ac:dyDescent="0.2"/>
  <cols>
    <col min="1" max="1" width="3" style="687" customWidth="1"/>
    <col min="2" max="2" width="6.85546875" style="687" customWidth="1"/>
    <col min="3" max="5" width="3" style="73" customWidth="1"/>
    <col min="6" max="6" width="50.28515625" style="687" customWidth="1"/>
    <col min="7" max="7" width="6.7109375" style="687" customWidth="1"/>
    <col min="8" max="8" width="5.28515625" style="687" customWidth="1"/>
    <col min="9" max="9" width="5.7109375" style="72" customWidth="1"/>
    <col min="10" max="10" width="13.42578125" style="687" customWidth="1"/>
    <col min="11" max="11" width="15" style="687" customWidth="1"/>
    <col min="12" max="12" width="16.85546875" style="687" customWidth="1"/>
    <col min="13" max="13" width="15.42578125" style="28" customWidth="1"/>
    <col min="14" max="15" width="11" style="28" bestFit="1" customWidth="1"/>
    <col min="16" max="16384" width="9.140625" style="28"/>
  </cols>
  <sheetData>
    <row r="1" spans="1:13" x14ac:dyDescent="0.2">
      <c r="A1" s="960" t="s">
        <v>1008</v>
      </c>
      <c r="B1" s="960"/>
      <c r="C1" s="960"/>
      <c r="D1" s="960"/>
      <c r="E1" s="960"/>
      <c r="F1" s="960"/>
      <c r="G1" s="960"/>
      <c r="H1" s="960"/>
      <c r="I1" s="960"/>
      <c r="J1" s="960"/>
      <c r="K1" s="960"/>
      <c r="L1" s="960"/>
    </row>
    <row r="2" spans="1:13" x14ac:dyDescent="0.2">
      <c r="A2" s="961" t="s">
        <v>108</v>
      </c>
      <c r="B2" s="961"/>
      <c r="C2" s="961"/>
      <c r="D2" s="961"/>
      <c r="E2" s="961"/>
      <c r="F2" s="961"/>
      <c r="G2" s="961"/>
      <c r="H2" s="961"/>
      <c r="I2" s="961"/>
      <c r="J2" s="961"/>
      <c r="K2" s="961"/>
      <c r="L2" s="961"/>
    </row>
    <row r="3" spans="1:13" x14ac:dyDescent="0.2">
      <c r="A3" s="963" t="s">
        <v>59</v>
      </c>
      <c r="B3" s="963"/>
      <c r="C3" s="963"/>
      <c r="D3" s="963"/>
      <c r="E3" s="963" t="s">
        <v>81</v>
      </c>
      <c r="F3" s="963"/>
      <c r="G3" s="93" t="s">
        <v>67</v>
      </c>
      <c r="H3" s="963" t="s">
        <v>25</v>
      </c>
      <c r="I3" s="962" t="s">
        <v>82</v>
      </c>
      <c r="J3" s="964" t="s">
        <v>83</v>
      </c>
      <c r="K3" s="964"/>
      <c r="L3" s="898" t="s">
        <v>156</v>
      </c>
    </row>
    <row r="4" spans="1:13" ht="18" customHeight="1" x14ac:dyDescent="0.2">
      <c r="A4" s="963"/>
      <c r="B4" s="963"/>
      <c r="C4" s="963"/>
      <c r="D4" s="963"/>
      <c r="E4" s="963"/>
      <c r="F4" s="963"/>
      <c r="G4" s="94" t="s">
        <v>443</v>
      </c>
      <c r="H4" s="963"/>
      <c r="I4" s="962"/>
      <c r="J4" s="680" t="s">
        <v>82</v>
      </c>
      <c r="K4" s="680" t="s">
        <v>85</v>
      </c>
      <c r="L4" s="898"/>
    </row>
    <row r="5" spans="1:13" ht="17.25" customHeight="1" x14ac:dyDescent="0.2">
      <c r="A5" s="129">
        <v>3</v>
      </c>
      <c r="B5" s="412" t="s">
        <v>195</v>
      </c>
      <c r="C5" s="413"/>
      <c r="D5" s="413"/>
      <c r="E5" s="413"/>
      <c r="F5" s="414"/>
      <c r="G5" s="679"/>
      <c r="H5" s="679"/>
      <c r="I5" s="678"/>
      <c r="J5" s="680"/>
      <c r="K5" s="680"/>
      <c r="L5" s="55">
        <f>L6+L15+L141+L195</f>
        <v>308748500</v>
      </c>
    </row>
    <row r="6" spans="1:13" ht="20.25" customHeight="1" x14ac:dyDescent="0.2">
      <c r="A6" s="493"/>
      <c r="B6" s="756" t="s">
        <v>635</v>
      </c>
      <c r="C6" s="129" t="s">
        <v>580</v>
      </c>
      <c r="D6" s="343"/>
      <c r="E6" s="343"/>
      <c r="F6" s="343"/>
      <c r="G6" s="344"/>
      <c r="H6" s="97"/>
      <c r="I6" s="9"/>
      <c r="J6" s="22"/>
      <c r="K6" s="22"/>
      <c r="L6" s="460">
        <f>L7</f>
        <v>17400000</v>
      </c>
    </row>
    <row r="7" spans="1:13" ht="25.5" customHeight="1" x14ac:dyDescent="0.2">
      <c r="A7" s="113"/>
      <c r="B7" s="757">
        <v>1</v>
      </c>
      <c r="C7" s="965" t="s">
        <v>537</v>
      </c>
      <c r="D7" s="966"/>
      <c r="E7" s="966"/>
      <c r="F7" s="966"/>
      <c r="G7" s="142"/>
      <c r="H7" s="142"/>
      <c r="I7" s="142"/>
      <c r="J7" s="143"/>
      <c r="K7" s="119"/>
      <c r="L7" s="60">
        <f>K8+K12</f>
        <v>17400000</v>
      </c>
    </row>
    <row r="8" spans="1:13" ht="15.75" customHeight="1" x14ac:dyDescent="0.2">
      <c r="A8" s="113"/>
      <c r="B8" s="113" t="s">
        <v>714</v>
      </c>
      <c r="C8" s="121" t="s">
        <v>303</v>
      </c>
      <c r="E8" s="111"/>
      <c r="F8" s="106"/>
      <c r="G8" s="106"/>
      <c r="H8" s="117"/>
      <c r="I8" s="118"/>
      <c r="J8" s="119"/>
      <c r="K8" s="119">
        <f>SUM(K9:K11)</f>
        <v>8400000</v>
      </c>
      <c r="L8" s="49"/>
      <c r="M8" s="32">
        <f>K8+K13</f>
        <v>10500000</v>
      </c>
    </row>
    <row r="9" spans="1:13" ht="18" customHeight="1" x14ac:dyDescent="0.2">
      <c r="A9" s="113"/>
      <c r="B9" s="113"/>
      <c r="C9" s="113"/>
      <c r="D9" s="98">
        <v>1</v>
      </c>
      <c r="E9" s="498" t="s">
        <v>362</v>
      </c>
      <c r="F9" s="164"/>
      <c r="G9" s="164" t="s">
        <v>484</v>
      </c>
      <c r="H9" s="97">
        <v>360</v>
      </c>
      <c r="I9" s="14" t="s">
        <v>112</v>
      </c>
      <c r="J9" s="22">
        <v>15000</v>
      </c>
      <c r="K9" s="22">
        <f t="shared" ref="K9:K10" si="0">H9*J9</f>
        <v>5400000</v>
      </c>
      <c r="L9" s="49"/>
    </row>
    <row r="10" spans="1:13" ht="12.75" customHeight="1" x14ac:dyDescent="0.2">
      <c r="A10" s="113"/>
      <c r="B10" s="113"/>
      <c r="C10" s="113"/>
      <c r="D10" s="98">
        <v>2</v>
      </c>
      <c r="E10" s="498" t="s">
        <v>363</v>
      </c>
      <c r="F10" s="164"/>
      <c r="G10" s="164" t="s">
        <v>484</v>
      </c>
      <c r="H10" s="97">
        <v>360</v>
      </c>
      <c r="I10" s="14" t="s">
        <v>112</v>
      </c>
      <c r="J10" s="22">
        <v>5000</v>
      </c>
      <c r="K10" s="22">
        <f t="shared" si="0"/>
        <v>1800000</v>
      </c>
      <c r="L10" s="49"/>
    </row>
    <row r="11" spans="1:13" ht="15" customHeight="1" x14ac:dyDescent="0.2">
      <c r="A11" s="113"/>
      <c r="B11" s="113"/>
      <c r="C11" s="113"/>
      <c r="D11" s="98">
        <v>3</v>
      </c>
      <c r="E11" s="498" t="s">
        <v>364</v>
      </c>
      <c r="F11" s="164"/>
      <c r="G11" s="164" t="s">
        <v>484</v>
      </c>
      <c r="H11" s="97">
        <v>24</v>
      </c>
      <c r="I11" s="14" t="s">
        <v>95</v>
      </c>
      <c r="J11" s="22">
        <v>50000</v>
      </c>
      <c r="K11" s="22">
        <f t="shared" ref="K11" si="1">H11*J11</f>
        <v>1200000</v>
      </c>
      <c r="L11" s="49"/>
    </row>
    <row r="12" spans="1:13" ht="15.75" customHeight="1" x14ac:dyDescent="0.2">
      <c r="A12" s="113"/>
      <c r="B12" s="113" t="s">
        <v>750</v>
      </c>
      <c r="C12" s="121" t="s">
        <v>268</v>
      </c>
      <c r="E12" s="110"/>
      <c r="F12" s="106"/>
      <c r="G12" s="106"/>
      <c r="H12" s="117"/>
      <c r="I12" s="118"/>
      <c r="J12" s="119"/>
      <c r="K12" s="119">
        <f>SUM(K13:K14)</f>
        <v>9000000</v>
      </c>
      <c r="L12" s="49"/>
    </row>
    <row r="13" spans="1:13" ht="15.75" customHeight="1" x14ac:dyDescent="0.2">
      <c r="A13" s="113"/>
      <c r="B13" s="113"/>
      <c r="C13" s="113"/>
      <c r="D13" s="98">
        <v>1</v>
      </c>
      <c r="E13" s="498" t="s">
        <v>838</v>
      </c>
      <c r="F13" s="164"/>
      <c r="G13" s="164" t="s">
        <v>484</v>
      </c>
      <c r="H13" s="97">
        <v>7</v>
      </c>
      <c r="I13" s="14" t="s">
        <v>177</v>
      </c>
      <c r="J13" s="22">
        <v>300000</v>
      </c>
      <c r="K13" s="22">
        <f>H13*J13</f>
        <v>2100000</v>
      </c>
      <c r="L13" s="49"/>
    </row>
    <row r="14" spans="1:13" ht="15.75" customHeight="1" x14ac:dyDescent="0.2">
      <c r="A14" s="113"/>
      <c r="B14" s="113"/>
      <c r="C14" s="113"/>
      <c r="D14" s="98">
        <v>2</v>
      </c>
      <c r="E14" s="922" t="s">
        <v>838</v>
      </c>
      <c r="F14" s="923"/>
      <c r="G14" s="164" t="s">
        <v>485</v>
      </c>
      <c r="H14" s="97">
        <v>23</v>
      </c>
      <c r="I14" s="14" t="s">
        <v>177</v>
      </c>
      <c r="J14" s="22">
        <v>300000</v>
      </c>
      <c r="K14" s="22">
        <f>H14*J14</f>
        <v>6900000</v>
      </c>
      <c r="L14" s="49"/>
    </row>
    <row r="15" spans="1:13" ht="18" customHeight="1" x14ac:dyDescent="0.2">
      <c r="A15" s="113"/>
      <c r="B15" s="758" t="s">
        <v>33</v>
      </c>
      <c r="C15" s="13" t="s">
        <v>365</v>
      </c>
      <c r="D15" s="98"/>
      <c r="E15" s="498"/>
      <c r="F15" s="164"/>
      <c r="G15" s="164"/>
      <c r="H15" s="97"/>
      <c r="I15" s="14"/>
      <c r="J15" s="22"/>
      <c r="K15" s="22"/>
      <c r="L15" s="487">
        <f>L16+L64</f>
        <v>161313500</v>
      </c>
    </row>
    <row r="16" spans="1:13" ht="27.75" customHeight="1" x14ac:dyDescent="0.2">
      <c r="A16" s="113"/>
      <c r="B16" s="132">
        <v>1</v>
      </c>
      <c r="C16" s="967" t="s">
        <v>503</v>
      </c>
      <c r="D16" s="968"/>
      <c r="E16" s="968"/>
      <c r="F16" s="968"/>
      <c r="G16" s="144"/>
      <c r="H16" s="144"/>
      <c r="I16" s="144"/>
      <c r="J16" s="145"/>
      <c r="K16" s="22"/>
      <c r="L16" s="60">
        <f>L17</f>
        <v>60989000</v>
      </c>
    </row>
    <row r="17" spans="1:12" ht="15.75" customHeight="1" x14ac:dyDescent="0.2">
      <c r="A17" s="113"/>
      <c r="B17" s="755"/>
      <c r="C17" s="104" t="s">
        <v>379</v>
      </c>
      <c r="D17" s="121"/>
      <c r="E17" s="111"/>
      <c r="F17" s="106"/>
      <c r="G17" s="164"/>
      <c r="H17" s="97"/>
      <c r="I17" s="14"/>
      <c r="J17" s="22"/>
      <c r="K17" s="119"/>
      <c r="L17" s="60">
        <f>K18+K27+K43+K46+K49+K56+K58+K60</f>
        <v>60989000</v>
      </c>
    </row>
    <row r="18" spans="1:12" ht="15" customHeight="1" x14ac:dyDescent="0.2">
      <c r="A18" s="113"/>
      <c r="B18" s="113" t="s">
        <v>714</v>
      </c>
      <c r="C18" s="121" t="s">
        <v>303</v>
      </c>
      <c r="E18" s="110"/>
      <c r="F18" s="110"/>
      <c r="G18" s="110"/>
      <c r="H18" s="117"/>
      <c r="I18" s="118"/>
      <c r="J18" s="119"/>
      <c r="K18" s="119">
        <f>SUM(K19:K26)</f>
        <v>19800000</v>
      </c>
      <c r="L18" s="51"/>
    </row>
    <row r="19" spans="1:12" ht="15.75" customHeight="1" x14ac:dyDescent="0.2">
      <c r="A19" s="113"/>
      <c r="B19" s="13"/>
      <c r="C19" s="98"/>
      <c r="D19" s="98">
        <v>1</v>
      </c>
      <c r="E19" s="498" t="s">
        <v>171</v>
      </c>
      <c r="F19" s="498"/>
      <c r="G19" s="498" t="s">
        <v>74</v>
      </c>
      <c r="H19" s="97">
        <v>150</v>
      </c>
      <c r="I19" s="14" t="s">
        <v>112</v>
      </c>
      <c r="J19" s="22">
        <v>15000</v>
      </c>
      <c r="K19" s="22">
        <f>H19*J19</f>
        <v>2250000</v>
      </c>
      <c r="L19" s="51"/>
    </row>
    <row r="20" spans="1:12" ht="16.5" customHeight="1" x14ac:dyDescent="0.2">
      <c r="A20" s="113"/>
      <c r="B20" s="13"/>
      <c r="C20" s="98"/>
      <c r="D20" s="98">
        <v>2</v>
      </c>
      <c r="E20" s="498" t="s">
        <v>172</v>
      </c>
      <c r="F20" s="498"/>
      <c r="G20" s="498" t="s">
        <v>74</v>
      </c>
      <c r="H20" s="97">
        <v>150</v>
      </c>
      <c r="I20" s="14" t="s">
        <v>102</v>
      </c>
      <c r="J20" s="22">
        <v>5000</v>
      </c>
      <c r="K20" s="22">
        <f t="shared" ref="K20:K26" si="2">H20*J20</f>
        <v>750000</v>
      </c>
      <c r="L20" s="51"/>
    </row>
    <row r="21" spans="1:12" ht="18" customHeight="1" x14ac:dyDescent="0.2">
      <c r="A21" s="113"/>
      <c r="B21" s="13"/>
      <c r="C21" s="98"/>
      <c r="D21" s="98">
        <v>3</v>
      </c>
      <c r="E21" s="498" t="s">
        <v>396</v>
      </c>
      <c r="F21" s="498"/>
      <c r="G21" s="498" t="s">
        <v>74</v>
      </c>
      <c r="H21" s="97">
        <v>20</v>
      </c>
      <c r="I21" s="14" t="s">
        <v>95</v>
      </c>
      <c r="J21" s="22">
        <v>50000</v>
      </c>
      <c r="K21" s="22">
        <f t="shared" si="2"/>
        <v>1000000</v>
      </c>
      <c r="L21" s="51"/>
    </row>
    <row r="22" spans="1:12" ht="15.75" customHeight="1" x14ac:dyDescent="0.2">
      <c r="A22" s="113"/>
      <c r="B22" s="13"/>
      <c r="C22" s="98"/>
      <c r="D22" s="98">
        <v>4</v>
      </c>
      <c r="E22" s="498" t="s">
        <v>173</v>
      </c>
      <c r="F22" s="498"/>
      <c r="G22" s="498" t="s">
        <v>74</v>
      </c>
      <c r="H22" s="97">
        <v>770</v>
      </c>
      <c r="I22" s="14" t="s">
        <v>112</v>
      </c>
      <c r="J22" s="22">
        <v>15000</v>
      </c>
      <c r="K22" s="22">
        <f t="shared" si="2"/>
        <v>11550000</v>
      </c>
      <c r="L22" s="51"/>
    </row>
    <row r="23" spans="1:12" ht="16.5" customHeight="1" x14ac:dyDescent="0.2">
      <c r="A23" s="113"/>
      <c r="B23" s="13"/>
      <c r="C23" s="98"/>
      <c r="D23" s="98">
        <v>5</v>
      </c>
      <c r="E23" s="498" t="s">
        <v>174</v>
      </c>
      <c r="F23" s="498"/>
      <c r="G23" s="498" t="s">
        <v>74</v>
      </c>
      <c r="H23" s="97">
        <v>350</v>
      </c>
      <c r="I23" s="14" t="s">
        <v>102</v>
      </c>
      <c r="J23" s="22">
        <v>5000</v>
      </c>
      <c r="K23" s="22">
        <f t="shared" si="2"/>
        <v>1750000</v>
      </c>
      <c r="L23" s="51"/>
    </row>
    <row r="24" spans="1:12" ht="17.25" customHeight="1" x14ac:dyDescent="0.2">
      <c r="A24" s="113"/>
      <c r="B24" s="13"/>
      <c r="C24" s="98"/>
      <c r="D24" s="98">
        <v>6</v>
      </c>
      <c r="E24" s="498" t="s">
        <v>395</v>
      </c>
      <c r="F24" s="498"/>
      <c r="G24" s="498" t="s">
        <v>74</v>
      </c>
      <c r="H24" s="97">
        <v>10</v>
      </c>
      <c r="I24" s="14" t="s">
        <v>95</v>
      </c>
      <c r="J24" s="22">
        <v>50000</v>
      </c>
      <c r="K24" s="22">
        <f t="shared" si="2"/>
        <v>500000</v>
      </c>
      <c r="L24" s="51"/>
    </row>
    <row r="25" spans="1:12" ht="15" customHeight="1" x14ac:dyDescent="0.2">
      <c r="A25" s="113"/>
      <c r="B25" s="13"/>
      <c r="C25" s="98"/>
      <c r="D25" s="98">
        <v>7</v>
      </c>
      <c r="E25" s="498" t="s">
        <v>175</v>
      </c>
      <c r="F25" s="498"/>
      <c r="G25" s="498" t="s">
        <v>74</v>
      </c>
      <c r="H25" s="97">
        <v>100</v>
      </c>
      <c r="I25" s="14" t="s">
        <v>112</v>
      </c>
      <c r="J25" s="22">
        <v>15000</v>
      </c>
      <c r="K25" s="22">
        <f t="shared" si="2"/>
        <v>1500000</v>
      </c>
      <c r="L25" s="51"/>
    </row>
    <row r="26" spans="1:12" ht="14.25" customHeight="1" x14ac:dyDescent="0.2">
      <c r="A26" s="113"/>
      <c r="B26" s="13"/>
      <c r="C26" s="98"/>
      <c r="D26" s="98">
        <v>8</v>
      </c>
      <c r="E26" s="498" t="s">
        <v>394</v>
      </c>
      <c r="F26" s="498"/>
      <c r="G26" s="498" t="s">
        <v>74</v>
      </c>
      <c r="H26" s="97">
        <v>10</v>
      </c>
      <c r="I26" s="14" t="s">
        <v>95</v>
      </c>
      <c r="J26" s="22">
        <v>50000</v>
      </c>
      <c r="K26" s="22">
        <f t="shared" si="2"/>
        <v>500000</v>
      </c>
      <c r="L26" s="51"/>
    </row>
    <row r="27" spans="1:12" ht="16.5" customHeight="1" x14ac:dyDescent="0.2">
      <c r="A27" s="113"/>
      <c r="B27" s="113" t="s">
        <v>715</v>
      </c>
      <c r="C27" s="111" t="s">
        <v>366</v>
      </c>
      <c r="E27" s="107"/>
      <c r="F27" s="107"/>
      <c r="G27" s="107"/>
      <c r="H27" s="117"/>
      <c r="I27" s="118"/>
      <c r="J27" s="119"/>
      <c r="K27" s="119">
        <f>SUM(K28:K42)</f>
        <v>11420000</v>
      </c>
      <c r="L27" s="56"/>
    </row>
    <row r="28" spans="1:12" ht="15.75" customHeight="1" x14ac:dyDescent="0.2">
      <c r="A28" s="113"/>
      <c r="B28" s="13"/>
      <c r="C28" s="98"/>
      <c r="D28" s="99">
        <v>1</v>
      </c>
      <c r="E28" s="18" t="s">
        <v>367</v>
      </c>
      <c r="F28" s="18"/>
      <c r="G28" s="18" t="s">
        <v>74</v>
      </c>
      <c r="H28" s="97">
        <v>80</v>
      </c>
      <c r="I28" s="14" t="s">
        <v>132</v>
      </c>
      <c r="J28" s="22">
        <v>55000</v>
      </c>
      <c r="K28" s="22">
        <f t="shared" ref="K28:K42" si="3">J28*H28</f>
        <v>4400000</v>
      </c>
      <c r="L28" s="56"/>
    </row>
    <row r="29" spans="1:12" ht="15" customHeight="1" x14ac:dyDescent="0.2">
      <c r="A29" s="113"/>
      <c r="B29" s="13"/>
      <c r="C29" s="98"/>
      <c r="D29" s="99">
        <v>2</v>
      </c>
      <c r="E29" s="18" t="s">
        <v>138</v>
      </c>
      <c r="F29" s="18"/>
      <c r="G29" s="18" t="s">
        <v>74</v>
      </c>
      <c r="H29" s="97">
        <v>20</v>
      </c>
      <c r="I29" s="14" t="s">
        <v>132</v>
      </c>
      <c r="J29" s="22">
        <v>22000</v>
      </c>
      <c r="K29" s="22">
        <f t="shared" si="3"/>
        <v>440000</v>
      </c>
      <c r="L29" s="56"/>
    </row>
    <row r="30" spans="1:12" ht="15" customHeight="1" x14ac:dyDescent="0.2">
      <c r="A30" s="113"/>
      <c r="B30" s="13"/>
      <c r="C30" s="98"/>
      <c r="D30" s="99">
        <v>3</v>
      </c>
      <c r="E30" s="18" t="s">
        <v>125</v>
      </c>
      <c r="F30" s="18"/>
      <c r="G30" s="18" t="s">
        <v>74</v>
      </c>
      <c r="H30" s="97">
        <v>50</v>
      </c>
      <c r="I30" s="14" t="s">
        <v>130</v>
      </c>
      <c r="J30" s="22">
        <v>30000</v>
      </c>
      <c r="K30" s="22">
        <f t="shared" si="3"/>
        <v>1500000</v>
      </c>
      <c r="L30" s="56"/>
    </row>
    <row r="31" spans="1:12" ht="15.75" customHeight="1" x14ac:dyDescent="0.2">
      <c r="A31" s="113"/>
      <c r="B31" s="13"/>
      <c r="C31" s="98"/>
      <c r="D31" s="99">
        <v>4</v>
      </c>
      <c r="E31" s="18" t="s">
        <v>131</v>
      </c>
      <c r="F31" s="18"/>
      <c r="G31" s="18" t="s">
        <v>74</v>
      </c>
      <c r="H31" s="97">
        <v>4</v>
      </c>
      <c r="I31" s="14" t="s">
        <v>130</v>
      </c>
      <c r="J31" s="22">
        <v>65000</v>
      </c>
      <c r="K31" s="22">
        <f t="shared" si="3"/>
        <v>260000</v>
      </c>
      <c r="L31" s="56"/>
    </row>
    <row r="32" spans="1:12" ht="16.5" customHeight="1" x14ac:dyDescent="0.2">
      <c r="A32" s="113"/>
      <c r="B32" s="13"/>
      <c r="C32" s="98"/>
      <c r="D32" s="99">
        <v>5</v>
      </c>
      <c r="E32" s="18" t="s">
        <v>139</v>
      </c>
      <c r="F32" s="18"/>
      <c r="G32" s="18" t="s">
        <v>74</v>
      </c>
      <c r="H32" s="97">
        <v>10</v>
      </c>
      <c r="I32" s="14" t="s">
        <v>130</v>
      </c>
      <c r="J32" s="22">
        <v>40000</v>
      </c>
      <c r="K32" s="22">
        <f t="shared" si="3"/>
        <v>400000</v>
      </c>
      <c r="L32" s="56"/>
    </row>
    <row r="33" spans="1:12" ht="16.5" customHeight="1" x14ac:dyDescent="0.2">
      <c r="A33" s="113"/>
      <c r="B33" s="13"/>
      <c r="C33" s="98"/>
      <c r="D33" s="99">
        <v>6</v>
      </c>
      <c r="E33" s="18" t="s">
        <v>126</v>
      </c>
      <c r="F33" s="18"/>
      <c r="G33" s="18" t="s">
        <v>74</v>
      </c>
      <c r="H33" s="97">
        <v>10</v>
      </c>
      <c r="I33" s="14" t="s">
        <v>130</v>
      </c>
      <c r="J33" s="22">
        <v>70000</v>
      </c>
      <c r="K33" s="22">
        <f t="shared" si="3"/>
        <v>700000</v>
      </c>
      <c r="L33" s="56"/>
    </row>
    <row r="34" spans="1:12" ht="16.5" customHeight="1" x14ac:dyDescent="0.2">
      <c r="A34" s="113"/>
      <c r="B34" s="13"/>
      <c r="C34" s="98"/>
      <c r="D34" s="99">
        <v>7</v>
      </c>
      <c r="E34" s="18" t="s">
        <v>127</v>
      </c>
      <c r="F34" s="18"/>
      <c r="G34" s="18" t="s">
        <v>74</v>
      </c>
      <c r="H34" s="97">
        <v>4</v>
      </c>
      <c r="I34" s="14" t="s">
        <v>132</v>
      </c>
      <c r="J34" s="22">
        <v>25000</v>
      </c>
      <c r="K34" s="22">
        <f t="shared" si="3"/>
        <v>100000</v>
      </c>
      <c r="L34" s="56"/>
    </row>
    <row r="35" spans="1:12" ht="16.5" customHeight="1" x14ac:dyDescent="0.2">
      <c r="A35" s="113"/>
      <c r="B35" s="13"/>
      <c r="C35" s="98"/>
      <c r="D35" s="99">
        <v>8</v>
      </c>
      <c r="E35" s="18" t="s">
        <v>136</v>
      </c>
      <c r="F35" s="18"/>
      <c r="G35" s="18" t="s">
        <v>74</v>
      </c>
      <c r="H35" s="97">
        <v>100</v>
      </c>
      <c r="I35" s="14" t="s">
        <v>93</v>
      </c>
      <c r="J35" s="22">
        <v>3500</v>
      </c>
      <c r="K35" s="22">
        <f t="shared" si="3"/>
        <v>350000</v>
      </c>
      <c r="L35" s="56"/>
    </row>
    <row r="36" spans="1:12" x14ac:dyDescent="0.2">
      <c r="A36" s="113"/>
      <c r="B36" s="113"/>
      <c r="C36" s="98"/>
      <c r="D36" s="99">
        <v>9</v>
      </c>
      <c r="E36" s="18" t="s">
        <v>133</v>
      </c>
      <c r="F36" s="18"/>
      <c r="G36" s="18" t="s">
        <v>74</v>
      </c>
      <c r="H36" s="97">
        <v>50</v>
      </c>
      <c r="I36" s="14" t="s">
        <v>93</v>
      </c>
      <c r="J36" s="22">
        <v>5000</v>
      </c>
      <c r="K36" s="22">
        <f t="shared" si="3"/>
        <v>250000</v>
      </c>
      <c r="L36" s="56"/>
    </row>
    <row r="37" spans="1:12" ht="17.25" customHeight="1" x14ac:dyDescent="0.2">
      <c r="A37" s="113"/>
      <c r="B37" s="113"/>
      <c r="C37" s="98"/>
      <c r="D37" s="99">
        <v>10</v>
      </c>
      <c r="E37" s="18" t="s">
        <v>137</v>
      </c>
      <c r="F37" s="18"/>
      <c r="G37" s="18" t="s">
        <v>74</v>
      </c>
      <c r="H37" s="97">
        <v>50</v>
      </c>
      <c r="I37" s="14" t="s">
        <v>93</v>
      </c>
      <c r="J37" s="22">
        <v>3000</v>
      </c>
      <c r="K37" s="22">
        <f t="shared" si="3"/>
        <v>150000</v>
      </c>
      <c r="L37" s="56"/>
    </row>
    <row r="38" spans="1:12" ht="14.25" customHeight="1" x14ac:dyDescent="0.2">
      <c r="A38" s="113"/>
      <c r="B38" s="113"/>
      <c r="C38" s="98"/>
      <c r="D38" s="99">
        <v>11</v>
      </c>
      <c r="E38" s="18" t="s">
        <v>134</v>
      </c>
      <c r="F38" s="18"/>
      <c r="G38" s="18" t="s">
        <v>74</v>
      </c>
      <c r="H38" s="97">
        <v>6</v>
      </c>
      <c r="I38" s="14" t="s">
        <v>132</v>
      </c>
      <c r="J38" s="22">
        <v>75000</v>
      </c>
      <c r="K38" s="22">
        <f t="shared" si="3"/>
        <v>450000</v>
      </c>
      <c r="L38" s="56"/>
    </row>
    <row r="39" spans="1:12" ht="15.75" customHeight="1" x14ac:dyDescent="0.2">
      <c r="A39" s="113"/>
      <c r="B39" s="113"/>
      <c r="C39" s="98"/>
      <c r="D39" s="99">
        <v>12</v>
      </c>
      <c r="E39" s="18" t="s">
        <v>135</v>
      </c>
      <c r="F39" s="18"/>
      <c r="G39" s="18" t="s">
        <v>74</v>
      </c>
      <c r="H39" s="97">
        <v>6</v>
      </c>
      <c r="I39" s="14" t="s">
        <v>132</v>
      </c>
      <c r="J39" s="22">
        <v>95000</v>
      </c>
      <c r="K39" s="22">
        <f t="shared" si="3"/>
        <v>570000</v>
      </c>
      <c r="L39" s="56"/>
    </row>
    <row r="40" spans="1:12" ht="15" customHeight="1" x14ac:dyDescent="0.2">
      <c r="A40" s="113"/>
      <c r="B40" s="113"/>
      <c r="C40" s="98"/>
      <c r="D40" s="99">
        <v>13</v>
      </c>
      <c r="E40" s="18" t="s">
        <v>129</v>
      </c>
      <c r="F40" s="18"/>
      <c r="G40" s="18" t="s">
        <v>74</v>
      </c>
      <c r="H40" s="97">
        <v>10</v>
      </c>
      <c r="I40" s="14" t="s">
        <v>96</v>
      </c>
      <c r="J40" s="22">
        <v>30000</v>
      </c>
      <c r="K40" s="22">
        <f t="shared" si="3"/>
        <v>300000</v>
      </c>
      <c r="L40" s="56"/>
    </row>
    <row r="41" spans="1:12" ht="15" customHeight="1" x14ac:dyDescent="0.2">
      <c r="A41" s="113"/>
      <c r="B41" s="113"/>
      <c r="C41" s="98"/>
      <c r="D41" s="99">
        <v>14</v>
      </c>
      <c r="E41" s="18" t="s">
        <v>445</v>
      </c>
      <c r="F41" s="18"/>
      <c r="G41" s="18" t="s">
        <v>74</v>
      </c>
      <c r="H41" s="97">
        <v>2</v>
      </c>
      <c r="I41" s="14" t="s">
        <v>132</v>
      </c>
      <c r="J41" s="22">
        <v>25000</v>
      </c>
      <c r="K41" s="22">
        <f t="shared" si="3"/>
        <v>50000</v>
      </c>
      <c r="L41" s="56"/>
    </row>
    <row r="42" spans="1:12" ht="17.25" customHeight="1" x14ac:dyDescent="0.2">
      <c r="A42" s="113"/>
      <c r="B42" s="113"/>
      <c r="C42" s="98"/>
      <c r="D42" s="99">
        <v>15</v>
      </c>
      <c r="E42" s="18" t="s">
        <v>660</v>
      </c>
      <c r="F42" s="18"/>
      <c r="G42" s="18" t="s">
        <v>74</v>
      </c>
      <c r="H42" s="97">
        <v>2</v>
      </c>
      <c r="I42" s="14" t="s">
        <v>661</v>
      </c>
      <c r="J42" s="22">
        <v>750000</v>
      </c>
      <c r="K42" s="22">
        <f t="shared" si="3"/>
        <v>1500000</v>
      </c>
      <c r="L42" s="56"/>
    </row>
    <row r="43" spans="1:12" ht="18" customHeight="1" x14ac:dyDescent="0.2">
      <c r="A43" s="113"/>
      <c r="B43" s="113" t="s">
        <v>716</v>
      </c>
      <c r="C43" s="122" t="s">
        <v>370</v>
      </c>
      <c r="E43" s="107"/>
      <c r="F43" s="107"/>
      <c r="G43" s="107"/>
      <c r="H43" s="117"/>
      <c r="I43" s="118"/>
      <c r="J43" s="119"/>
      <c r="K43" s="119">
        <f>SUM(K44:K45)</f>
        <v>140000</v>
      </c>
      <c r="L43" s="290"/>
    </row>
    <row r="44" spans="1:12" ht="16.5" customHeight="1" x14ac:dyDescent="0.2">
      <c r="A44" s="113"/>
      <c r="B44" s="113"/>
      <c r="C44" s="98"/>
      <c r="D44" s="99">
        <v>1</v>
      </c>
      <c r="E44" s="18" t="s">
        <v>368</v>
      </c>
      <c r="F44" s="18"/>
      <c r="G44" s="18" t="s">
        <v>74</v>
      </c>
      <c r="H44" s="97">
        <v>1</v>
      </c>
      <c r="I44" s="14" t="s">
        <v>90</v>
      </c>
      <c r="J44" s="22">
        <v>70000</v>
      </c>
      <c r="K44" s="22">
        <f t="shared" ref="K44" si="4">H44*J44</f>
        <v>70000</v>
      </c>
      <c r="L44" s="51"/>
    </row>
    <row r="45" spans="1:12" ht="17.25" customHeight="1" x14ac:dyDescent="0.2">
      <c r="A45" s="113"/>
      <c r="B45" s="113"/>
      <c r="C45" s="98"/>
      <c r="D45" s="99">
        <v>2</v>
      </c>
      <c r="E45" s="18" t="s">
        <v>369</v>
      </c>
      <c r="F45" s="18"/>
      <c r="G45" s="18" t="s">
        <v>74</v>
      </c>
      <c r="H45" s="97">
        <v>1</v>
      </c>
      <c r="I45" s="14" t="s">
        <v>90</v>
      </c>
      <c r="J45" s="22">
        <v>70000</v>
      </c>
      <c r="K45" s="22">
        <f t="shared" ref="K45" si="5">H45*J45</f>
        <v>70000</v>
      </c>
      <c r="L45" s="56"/>
    </row>
    <row r="46" spans="1:12" ht="16.5" customHeight="1" x14ac:dyDescent="0.2">
      <c r="A46" s="113"/>
      <c r="B46" s="113" t="s">
        <v>717</v>
      </c>
      <c r="C46" s="122" t="s">
        <v>371</v>
      </c>
      <c r="E46" s="107"/>
      <c r="F46" s="107"/>
      <c r="G46" s="107"/>
      <c r="H46" s="117"/>
      <c r="I46" s="118"/>
      <c r="J46" s="119"/>
      <c r="K46" s="119">
        <f>SUM(K47:K48)</f>
        <v>275000</v>
      </c>
      <c r="L46" s="51"/>
    </row>
    <row r="47" spans="1:12" ht="17.25" customHeight="1" x14ac:dyDescent="0.2">
      <c r="A47" s="113"/>
      <c r="B47" s="113"/>
      <c r="C47" s="98"/>
      <c r="D47" s="99">
        <v>1</v>
      </c>
      <c r="E47" s="18" t="s">
        <v>372</v>
      </c>
      <c r="F47" s="18"/>
      <c r="G47" s="18" t="s">
        <v>74</v>
      </c>
      <c r="H47" s="97">
        <v>5</v>
      </c>
      <c r="I47" s="14" t="s">
        <v>111</v>
      </c>
      <c r="J47" s="22">
        <v>10000</v>
      </c>
      <c r="K47" s="22">
        <f t="shared" ref="K47:K48" si="6">H47*J47</f>
        <v>50000</v>
      </c>
      <c r="L47" s="51"/>
    </row>
    <row r="48" spans="1:12" ht="16.5" customHeight="1" x14ac:dyDescent="0.2">
      <c r="A48" s="113"/>
      <c r="B48" s="113"/>
      <c r="C48" s="98"/>
      <c r="D48" s="99">
        <v>2</v>
      </c>
      <c r="E48" s="18" t="s">
        <v>623</v>
      </c>
      <c r="F48" s="18"/>
      <c r="G48" s="18" t="s">
        <v>74</v>
      </c>
      <c r="H48" s="97">
        <v>5</v>
      </c>
      <c r="I48" s="14" t="s">
        <v>111</v>
      </c>
      <c r="J48" s="22">
        <v>45000</v>
      </c>
      <c r="K48" s="22">
        <f t="shared" si="6"/>
        <v>225000</v>
      </c>
      <c r="L48" s="56"/>
    </row>
    <row r="49" spans="1:13" ht="15.75" customHeight="1" x14ac:dyDescent="0.2">
      <c r="A49" s="113"/>
      <c r="B49" s="113" t="s">
        <v>751</v>
      </c>
      <c r="C49" s="104" t="s">
        <v>373</v>
      </c>
      <c r="E49" s="111"/>
      <c r="F49" s="111"/>
      <c r="G49" s="111"/>
      <c r="H49" s="117"/>
      <c r="I49" s="118"/>
      <c r="J49" s="119"/>
      <c r="K49" s="119">
        <f>SUM(K50:K55)</f>
        <v>25250000</v>
      </c>
      <c r="L49" s="56"/>
    </row>
    <row r="50" spans="1:13" ht="17.25" customHeight="1" x14ac:dyDescent="0.2">
      <c r="A50" s="113"/>
      <c r="B50" s="113"/>
      <c r="C50" s="113"/>
      <c r="D50" s="113">
        <v>1</v>
      </c>
      <c r="E50" s="498" t="s">
        <v>374</v>
      </c>
      <c r="F50" s="498"/>
      <c r="G50" s="498" t="s">
        <v>74</v>
      </c>
      <c r="H50" s="97">
        <v>30</v>
      </c>
      <c r="I50" s="14" t="s">
        <v>97</v>
      </c>
      <c r="J50" s="22">
        <v>270000</v>
      </c>
      <c r="K50" s="22">
        <f>J50*H50</f>
        <v>8100000</v>
      </c>
      <c r="L50" s="56"/>
    </row>
    <row r="51" spans="1:13" ht="17.25" customHeight="1" x14ac:dyDescent="0.2">
      <c r="A51" s="113"/>
      <c r="B51" s="113"/>
      <c r="C51" s="113"/>
      <c r="D51" s="113">
        <v>2</v>
      </c>
      <c r="E51" s="498" t="s">
        <v>176</v>
      </c>
      <c r="F51" s="498"/>
      <c r="G51" s="498" t="s">
        <v>74</v>
      </c>
      <c r="H51" s="97">
        <v>35</v>
      </c>
      <c r="I51" s="14" t="s">
        <v>97</v>
      </c>
      <c r="J51" s="22">
        <v>270000</v>
      </c>
      <c r="K51" s="22">
        <f t="shared" ref="K51:K55" si="7">J51*H51</f>
        <v>9450000</v>
      </c>
      <c r="L51" s="56"/>
    </row>
    <row r="52" spans="1:13" ht="17.25" customHeight="1" x14ac:dyDescent="0.2">
      <c r="A52" s="113"/>
      <c r="B52" s="113"/>
      <c r="C52" s="113"/>
      <c r="D52" s="113">
        <v>3</v>
      </c>
      <c r="E52" s="498" t="s">
        <v>178</v>
      </c>
      <c r="F52" s="498"/>
      <c r="G52" s="498" t="s">
        <v>74</v>
      </c>
      <c r="H52" s="97">
        <v>35</v>
      </c>
      <c r="I52" s="14" t="s">
        <v>177</v>
      </c>
      <c r="J52" s="22">
        <v>100000</v>
      </c>
      <c r="K52" s="22">
        <f t="shared" si="7"/>
        <v>3500000</v>
      </c>
      <c r="L52" s="56"/>
    </row>
    <row r="53" spans="1:13" ht="17.25" customHeight="1" x14ac:dyDescent="0.2">
      <c r="A53" s="113"/>
      <c r="B53" s="113"/>
      <c r="C53" s="113"/>
      <c r="D53" s="113">
        <v>4</v>
      </c>
      <c r="E53" s="922" t="s">
        <v>752</v>
      </c>
      <c r="F53" s="923"/>
      <c r="G53" s="498"/>
      <c r="H53" s="97">
        <v>30</v>
      </c>
      <c r="I53" s="14" t="s">
        <v>177</v>
      </c>
      <c r="J53" s="22">
        <v>100000</v>
      </c>
      <c r="K53" s="22">
        <f t="shared" si="7"/>
        <v>3000000</v>
      </c>
      <c r="L53" s="56"/>
    </row>
    <row r="54" spans="1:13" ht="17.25" customHeight="1" x14ac:dyDescent="0.2">
      <c r="A54" s="113"/>
      <c r="B54" s="113"/>
      <c r="C54" s="113"/>
      <c r="D54" s="113">
        <v>5</v>
      </c>
      <c r="E54" s="922" t="s">
        <v>753</v>
      </c>
      <c r="F54" s="923"/>
      <c r="G54" s="498"/>
      <c r="H54" s="97">
        <v>1</v>
      </c>
      <c r="I54" s="14" t="s">
        <v>97</v>
      </c>
      <c r="J54" s="22">
        <v>550000</v>
      </c>
      <c r="K54" s="22">
        <f t="shared" si="7"/>
        <v>550000</v>
      </c>
      <c r="L54" s="56"/>
    </row>
    <row r="55" spans="1:13" ht="17.25" customHeight="1" x14ac:dyDescent="0.2">
      <c r="A55" s="113"/>
      <c r="B55" s="113"/>
      <c r="C55" s="113"/>
      <c r="D55" s="113">
        <v>6</v>
      </c>
      <c r="E55" s="922" t="s">
        <v>754</v>
      </c>
      <c r="F55" s="923"/>
      <c r="G55" s="498"/>
      <c r="H55" s="97">
        <v>1</v>
      </c>
      <c r="I55" s="14" t="s">
        <v>97</v>
      </c>
      <c r="J55" s="22">
        <v>650000</v>
      </c>
      <c r="K55" s="22">
        <f t="shared" si="7"/>
        <v>650000</v>
      </c>
      <c r="L55" s="56"/>
    </row>
    <row r="56" spans="1:13" ht="18" customHeight="1" x14ac:dyDescent="0.2">
      <c r="A56" s="113"/>
      <c r="B56" s="113" t="s">
        <v>724</v>
      </c>
      <c r="C56" s="123" t="s">
        <v>375</v>
      </c>
      <c r="D56" s="28"/>
      <c r="E56" s="107"/>
      <c r="F56" s="107"/>
      <c r="G56" s="107"/>
      <c r="H56" s="117"/>
      <c r="I56" s="118"/>
      <c r="J56" s="119"/>
      <c r="K56" s="119">
        <f>K57</f>
        <v>1464000</v>
      </c>
      <c r="L56" s="56"/>
    </row>
    <row r="57" spans="1:13" ht="18" customHeight="1" x14ac:dyDescent="0.2">
      <c r="A57" s="113"/>
      <c r="B57" s="113"/>
      <c r="C57" s="23"/>
      <c r="D57" s="113">
        <v>1</v>
      </c>
      <c r="E57" s="18" t="s">
        <v>376</v>
      </c>
      <c r="F57" s="18"/>
      <c r="G57" s="18" t="s">
        <v>74</v>
      </c>
      <c r="H57" s="312">
        <v>3</v>
      </c>
      <c r="I57" s="313" t="s">
        <v>97</v>
      </c>
      <c r="J57" s="22">
        <v>488000</v>
      </c>
      <c r="K57" s="22">
        <f>H57*J57</f>
        <v>1464000</v>
      </c>
      <c r="L57" s="56"/>
    </row>
    <row r="58" spans="1:13" ht="18" customHeight="1" x14ac:dyDescent="0.2">
      <c r="A58" s="113"/>
      <c r="B58" s="113" t="s">
        <v>733</v>
      </c>
      <c r="C58" s="688" t="s">
        <v>501</v>
      </c>
      <c r="D58" s="689"/>
      <c r="E58" s="690"/>
      <c r="F58" s="28"/>
      <c r="G58" s="107"/>
      <c r="H58" s="117"/>
      <c r="I58" s="118"/>
      <c r="J58" s="119"/>
      <c r="K58" s="119">
        <f>K59</f>
        <v>2400000</v>
      </c>
      <c r="L58" s="56"/>
    </row>
    <row r="59" spans="1:13" ht="18" customHeight="1" x14ac:dyDescent="0.2">
      <c r="A59" s="113"/>
      <c r="B59" s="113"/>
      <c r="C59" s="23"/>
      <c r="D59" s="113">
        <v>1</v>
      </c>
      <c r="E59" s="918" t="s">
        <v>507</v>
      </c>
      <c r="F59" s="919"/>
      <c r="G59" s="18" t="s">
        <v>74</v>
      </c>
      <c r="H59" s="97">
        <v>6</v>
      </c>
      <c r="I59" s="14" t="s">
        <v>101</v>
      </c>
      <c r="J59" s="22">
        <v>400000</v>
      </c>
      <c r="K59" s="22">
        <f>H59*J59</f>
        <v>2400000</v>
      </c>
      <c r="L59" s="56"/>
    </row>
    <row r="60" spans="1:13" ht="18" customHeight="1" x14ac:dyDescent="0.2">
      <c r="A60" s="113"/>
      <c r="B60" s="113" t="s">
        <v>730</v>
      </c>
      <c r="C60" s="123" t="s">
        <v>755</v>
      </c>
      <c r="D60" s="28"/>
      <c r="E60" s="107"/>
      <c r="F60" s="107"/>
      <c r="G60" s="107"/>
      <c r="H60" s="117"/>
      <c r="I60" s="118"/>
      <c r="J60" s="119"/>
      <c r="K60" s="119">
        <f>SUM(K61:K63)</f>
        <v>240000</v>
      </c>
      <c r="L60" s="56"/>
    </row>
    <row r="61" spans="1:13" ht="18" customHeight="1" x14ac:dyDescent="0.2">
      <c r="A61" s="113"/>
      <c r="B61" s="113"/>
      <c r="C61" s="23"/>
      <c r="D61" s="113">
        <v>1</v>
      </c>
      <c r="E61" s="18" t="s">
        <v>98</v>
      </c>
      <c r="F61" s="18"/>
      <c r="G61" s="18" t="s">
        <v>74</v>
      </c>
      <c r="H61" s="97">
        <v>1</v>
      </c>
      <c r="I61" s="14" t="s">
        <v>144</v>
      </c>
      <c r="J61" s="22">
        <v>85000</v>
      </c>
      <c r="K61" s="22">
        <f>H61*J61</f>
        <v>85000</v>
      </c>
      <c r="L61" s="56"/>
    </row>
    <row r="62" spans="1:13" ht="18" customHeight="1" x14ac:dyDescent="0.2">
      <c r="A62" s="113"/>
      <c r="B62" s="113"/>
      <c r="C62" s="23"/>
      <c r="D62" s="113">
        <v>2</v>
      </c>
      <c r="E62" s="18" t="s">
        <v>99</v>
      </c>
      <c r="F62" s="18"/>
      <c r="G62" s="18" t="s">
        <v>74</v>
      </c>
      <c r="H62" s="97">
        <v>1</v>
      </c>
      <c r="I62" s="14" t="s">
        <v>144</v>
      </c>
      <c r="J62" s="22">
        <v>80000</v>
      </c>
      <c r="K62" s="22">
        <f t="shared" ref="K62:K63" si="8">H62*J62</f>
        <v>80000</v>
      </c>
      <c r="L62" s="56"/>
    </row>
    <row r="63" spans="1:13" ht="18" customHeight="1" x14ac:dyDescent="0.2">
      <c r="A63" s="113"/>
      <c r="B63" s="113"/>
      <c r="C63" s="23"/>
      <c r="D63" s="113">
        <v>3</v>
      </c>
      <c r="E63" s="18" t="s">
        <v>502</v>
      </c>
      <c r="F63" s="18"/>
      <c r="G63" s="18" t="s">
        <v>74</v>
      </c>
      <c r="H63" s="97">
        <v>1</v>
      </c>
      <c r="I63" s="14" t="s">
        <v>144</v>
      </c>
      <c r="J63" s="22">
        <v>75000</v>
      </c>
      <c r="K63" s="22">
        <f t="shared" si="8"/>
        <v>75000</v>
      </c>
      <c r="L63" s="56"/>
    </row>
    <row r="64" spans="1:13" ht="33.75" customHeight="1" x14ac:dyDescent="0.2">
      <c r="A64" s="113"/>
      <c r="B64" s="666">
        <v>2</v>
      </c>
      <c r="C64" s="976" t="s">
        <v>504</v>
      </c>
      <c r="D64" s="977"/>
      <c r="E64" s="977"/>
      <c r="F64" s="977"/>
      <c r="G64" s="142"/>
      <c r="H64" s="142"/>
      <c r="I64" s="142"/>
      <c r="J64" s="143"/>
      <c r="K64" s="22"/>
      <c r="L64" s="59">
        <f>K65+K90+K111+K123+K126+K129+K132</f>
        <v>100324500</v>
      </c>
      <c r="M64" s="32">
        <f>L64-45000000</f>
        <v>55324500</v>
      </c>
    </row>
    <row r="65" spans="1:12" ht="18" customHeight="1" x14ac:dyDescent="0.2">
      <c r="A65" s="113"/>
      <c r="B65" s="760" t="s">
        <v>378</v>
      </c>
      <c r="C65" s="98" t="s">
        <v>384</v>
      </c>
      <c r="D65" s="98"/>
      <c r="E65" s="498"/>
      <c r="F65" s="164"/>
      <c r="G65" s="164"/>
      <c r="H65" s="97"/>
      <c r="I65" s="14"/>
      <c r="J65" s="22"/>
      <c r="K65" s="59">
        <f>K66+K70+K79+K82+K84+K88</f>
        <v>20513000</v>
      </c>
      <c r="L65" s="164"/>
    </row>
    <row r="66" spans="1:12" ht="16.5" customHeight="1" x14ac:dyDescent="0.2">
      <c r="A66" s="113"/>
      <c r="B66" s="113" t="s">
        <v>709</v>
      </c>
      <c r="C66" s="111" t="s">
        <v>361</v>
      </c>
      <c r="D66" s="28"/>
      <c r="E66" s="108"/>
      <c r="F66" s="106"/>
      <c r="G66" s="106"/>
      <c r="H66" s="117"/>
      <c r="I66" s="118"/>
      <c r="J66" s="119"/>
      <c r="K66" s="119">
        <f>SUM(K67:K69)</f>
        <v>136000</v>
      </c>
      <c r="L66" s="49"/>
    </row>
    <row r="67" spans="1:12" ht="16.5" customHeight="1" x14ac:dyDescent="0.2">
      <c r="A67" s="113"/>
      <c r="B67" s="113"/>
      <c r="C67" s="98"/>
      <c r="D67" s="98">
        <v>1</v>
      </c>
      <c r="E67" s="498" t="s">
        <v>91</v>
      </c>
      <c r="F67" s="164"/>
      <c r="G67" s="164" t="s">
        <v>74</v>
      </c>
      <c r="H67" s="97">
        <v>5</v>
      </c>
      <c r="I67" s="14" t="s">
        <v>93</v>
      </c>
      <c r="J67" s="22">
        <v>6000</v>
      </c>
      <c r="K67" s="22">
        <f t="shared" ref="K67:K69" si="9">H67*J67</f>
        <v>30000</v>
      </c>
      <c r="L67" s="49"/>
    </row>
    <row r="68" spans="1:12" ht="17.25" customHeight="1" x14ac:dyDescent="0.2">
      <c r="A68" s="113"/>
      <c r="B68" s="113"/>
      <c r="C68" s="98"/>
      <c r="D68" s="98">
        <v>2</v>
      </c>
      <c r="E68" s="498" t="s">
        <v>92</v>
      </c>
      <c r="F68" s="164"/>
      <c r="G68" s="164" t="s">
        <v>74</v>
      </c>
      <c r="H68" s="97">
        <v>2</v>
      </c>
      <c r="I68" s="14" t="s">
        <v>93</v>
      </c>
      <c r="J68" s="22">
        <v>3000</v>
      </c>
      <c r="K68" s="22">
        <f t="shared" si="9"/>
        <v>6000</v>
      </c>
      <c r="L68" s="49"/>
    </row>
    <row r="69" spans="1:12" ht="17.25" customHeight="1" x14ac:dyDescent="0.2">
      <c r="A69" s="113"/>
      <c r="B69" s="113"/>
      <c r="C69" s="98"/>
      <c r="D69" s="98">
        <v>3</v>
      </c>
      <c r="E69" s="922" t="s">
        <v>765</v>
      </c>
      <c r="F69" s="923"/>
      <c r="G69" s="164" t="s">
        <v>74</v>
      </c>
      <c r="H69" s="97">
        <v>10</v>
      </c>
      <c r="I69" s="14" t="s">
        <v>93</v>
      </c>
      <c r="J69" s="22">
        <v>10000</v>
      </c>
      <c r="K69" s="22">
        <f t="shared" si="9"/>
        <v>100000</v>
      </c>
      <c r="L69" s="49"/>
    </row>
    <row r="70" spans="1:12" ht="16.5" customHeight="1" x14ac:dyDescent="0.2">
      <c r="A70" s="113"/>
      <c r="B70" s="113" t="s">
        <v>714</v>
      </c>
      <c r="C70" s="121" t="s">
        <v>303</v>
      </c>
      <c r="D70" s="28"/>
      <c r="E70" s="110"/>
      <c r="F70" s="110"/>
      <c r="G70" s="110"/>
      <c r="H70" s="117"/>
      <c r="I70" s="118"/>
      <c r="J70" s="119"/>
      <c r="K70" s="119">
        <f>SUM(K71:K78)</f>
        <v>4100000</v>
      </c>
      <c r="L70" s="51"/>
    </row>
    <row r="71" spans="1:12" ht="17.25" customHeight="1" x14ac:dyDescent="0.2">
      <c r="A71" s="113"/>
      <c r="B71" s="113"/>
      <c r="C71" s="98"/>
      <c r="D71" s="98">
        <v>1</v>
      </c>
      <c r="E71" s="498" t="s">
        <v>756</v>
      </c>
      <c r="F71" s="498"/>
      <c r="G71" s="498" t="s">
        <v>74</v>
      </c>
      <c r="H71" s="97">
        <v>48</v>
      </c>
      <c r="I71" s="14" t="s">
        <v>112</v>
      </c>
      <c r="J71" s="22">
        <v>15000</v>
      </c>
      <c r="K71" s="22">
        <f>H71*J71</f>
        <v>720000</v>
      </c>
      <c r="L71" s="51"/>
    </row>
    <row r="72" spans="1:12" ht="18" customHeight="1" x14ac:dyDescent="0.2">
      <c r="A72" s="113"/>
      <c r="B72" s="113"/>
      <c r="C72" s="98"/>
      <c r="D72" s="98">
        <v>2</v>
      </c>
      <c r="E72" s="498" t="s">
        <v>795</v>
      </c>
      <c r="F72" s="498"/>
      <c r="G72" s="498" t="s">
        <v>74</v>
      </c>
      <c r="H72" s="97">
        <v>48</v>
      </c>
      <c r="I72" s="14" t="s">
        <v>112</v>
      </c>
      <c r="J72" s="22">
        <v>5000</v>
      </c>
      <c r="K72" s="22">
        <f t="shared" ref="K72:K73" si="10">H72*J72</f>
        <v>240000</v>
      </c>
      <c r="L72" s="51"/>
    </row>
    <row r="73" spans="1:12" ht="15.75" customHeight="1" x14ac:dyDescent="0.2">
      <c r="A73" s="493"/>
      <c r="B73" s="493"/>
      <c r="C73" s="98"/>
      <c r="D73" s="98">
        <v>3</v>
      </c>
      <c r="E73" s="498" t="s">
        <v>380</v>
      </c>
      <c r="F73" s="498"/>
      <c r="G73" s="498" t="s">
        <v>74</v>
      </c>
      <c r="H73" s="97">
        <v>3</v>
      </c>
      <c r="I73" s="14" t="s">
        <v>95</v>
      </c>
      <c r="J73" s="22">
        <v>80000</v>
      </c>
      <c r="K73" s="22">
        <f t="shared" si="10"/>
        <v>240000</v>
      </c>
      <c r="L73" s="51"/>
    </row>
    <row r="74" spans="1:12" ht="16.5" customHeight="1" x14ac:dyDescent="0.2">
      <c r="A74" s="493"/>
      <c r="B74" s="493"/>
      <c r="C74" s="493"/>
      <c r="D74" s="98">
        <v>4</v>
      </c>
      <c r="E74" s="498" t="s">
        <v>305</v>
      </c>
      <c r="F74" s="498"/>
      <c r="G74" s="498" t="s">
        <v>74</v>
      </c>
      <c r="H74" s="97">
        <v>4</v>
      </c>
      <c r="I74" s="14" t="s">
        <v>95</v>
      </c>
      <c r="J74" s="22">
        <v>50000</v>
      </c>
      <c r="K74" s="22">
        <f t="shared" ref="K74:K78" si="11">H74*J74</f>
        <v>200000</v>
      </c>
      <c r="L74" s="56"/>
    </row>
    <row r="75" spans="1:12" ht="16.5" customHeight="1" x14ac:dyDescent="0.2">
      <c r="A75" s="493"/>
      <c r="B75" s="493"/>
      <c r="C75" s="493"/>
      <c r="D75" s="98">
        <v>6</v>
      </c>
      <c r="E75" s="922" t="s">
        <v>757</v>
      </c>
      <c r="F75" s="923"/>
      <c r="G75" s="498" t="s">
        <v>74</v>
      </c>
      <c r="H75" s="97">
        <v>60</v>
      </c>
      <c r="I75" s="14" t="s">
        <v>112</v>
      </c>
      <c r="J75" s="22">
        <v>15000</v>
      </c>
      <c r="K75" s="22">
        <f t="shared" si="11"/>
        <v>900000</v>
      </c>
      <c r="L75" s="56"/>
    </row>
    <row r="76" spans="1:12" ht="16.5" customHeight="1" x14ac:dyDescent="0.2">
      <c r="A76" s="493"/>
      <c r="B76" s="493"/>
      <c r="C76" s="493"/>
      <c r="D76" s="98">
        <v>7</v>
      </c>
      <c r="E76" s="922" t="s">
        <v>758</v>
      </c>
      <c r="F76" s="923"/>
      <c r="G76" s="498" t="s">
        <v>74</v>
      </c>
      <c r="H76" s="97">
        <v>60</v>
      </c>
      <c r="I76" s="14" t="s">
        <v>112</v>
      </c>
      <c r="J76" s="22">
        <v>5000</v>
      </c>
      <c r="K76" s="22">
        <f t="shared" si="11"/>
        <v>300000</v>
      </c>
      <c r="L76" s="56"/>
    </row>
    <row r="77" spans="1:12" ht="16.5" customHeight="1" x14ac:dyDescent="0.2">
      <c r="A77" s="493"/>
      <c r="B77" s="493"/>
      <c r="C77" s="493"/>
      <c r="D77" s="98">
        <v>8</v>
      </c>
      <c r="E77" s="922" t="s">
        <v>759</v>
      </c>
      <c r="F77" s="923"/>
      <c r="G77" s="498" t="s">
        <v>74</v>
      </c>
      <c r="H77" s="97">
        <v>75</v>
      </c>
      <c r="I77" s="14" t="s">
        <v>112</v>
      </c>
      <c r="J77" s="22">
        <v>15000</v>
      </c>
      <c r="K77" s="22">
        <f t="shared" si="11"/>
        <v>1125000</v>
      </c>
      <c r="L77" s="56"/>
    </row>
    <row r="78" spans="1:12" ht="16.5" customHeight="1" x14ac:dyDescent="0.2">
      <c r="A78" s="493"/>
      <c r="B78" s="493"/>
      <c r="C78" s="493"/>
      <c r="D78" s="98">
        <v>9</v>
      </c>
      <c r="E78" s="922" t="s">
        <v>760</v>
      </c>
      <c r="F78" s="923"/>
      <c r="G78" s="498" t="s">
        <v>74</v>
      </c>
      <c r="H78" s="97">
        <v>75</v>
      </c>
      <c r="I78" s="14" t="s">
        <v>112</v>
      </c>
      <c r="J78" s="22">
        <v>5000</v>
      </c>
      <c r="K78" s="22">
        <f t="shared" si="11"/>
        <v>375000</v>
      </c>
      <c r="L78" s="56"/>
    </row>
    <row r="79" spans="1:12" ht="16.5" customHeight="1" x14ac:dyDescent="0.2">
      <c r="A79" s="493"/>
      <c r="B79" s="113" t="s">
        <v>716</v>
      </c>
      <c r="C79" s="104" t="s">
        <v>370</v>
      </c>
      <c r="D79" s="28"/>
      <c r="E79" s="122"/>
      <c r="F79" s="111"/>
      <c r="G79" s="111"/>
      <c r="H79" s="117"/>
      <c r="I79" s="117"/>
      <c r="J79" s="102"/>
      <c r="K79" s="102">
        <f>SUM(K80:K81)</f>
        <v>477000</v>
      </c>
      <c r="L79" s="12"/>
    </row>
    <row r="80" spans="1:12" ht="15" customHeight="1" x14ac:dyDescent="0.2">
      <c r="A80" s="493"/>
      <c r="B80" s="493"/>
      <c r="C80" s="113"/>
      <c r="D80" s="113">
        <v>1</v>
      </c>
      <c r="E80" s="99" t="s">
        <v>382</v>
      </c>
      <c r="F80" s="498"/>
      <c r="G80" s="498" t="s">
        <v>74</v>
      </c>
      <c r="H80" s="97">
        <v>5</v>
      </c>
      <c r="I80" s="97" t="s">
        <v>150</v>
      </c>
      <c r="J80" s="12">
        <v>50000</v>
      </c>
      <c r="K80" s="12">
        <f>H80*J80</f>
        <v>250000</v>
      </c>
      <c r="L80" s="12"/>
    </row>
    <row r="81" spans="1:12" ht="17.25" customHeight="1" x14ac:dyDescent="0.2">
      <c r="A81" s="493"/>
      <c r="B81" s="493"/>
      <c r="C81" s="113"/>
      <c r="D81" s="113">
        <v>2</v>
      </c>
      <c r="E81" s="99" t="s">
        <v>624</v>
      </c>
      <c r="F81" s="498"/>
      <c r="G81" s="498" t="s">
        <v>74</v>
      </c>
      <c r="H81" s="97">
        <v>2</v>
      </c>
      <c r="I81" s="97" t="s">
        <v>150</v>
      </c>
      <c r="J81" s="12">
        <v>113500</v>
      </c>
      <c r="K81" s="12">
        <f>H81*J81</f>
        <v>227000</v>
      </c>
      <c r="L81" s="12"/>
    </row>
    <row r="82" spans="1:12" ht="18" customHeight="1" x14ac:dyDescent="0.2">
      <c r="A82" s="493"/>
      <c r="B82" s="493" t="s">
        <v>717</v>
      </c>
      <c r="C82" s="104" t="s">
        <v>474</v>
      </c>
      <c r="D82" s="28"/>
      <c r="E82" s="122"/>
      <c r="F82" s="111"/>
      <c r="G82" s="111"/>
      <c r="H82" s="117"/>
      <c r="I82" s="117"/>
      <c r="J82" s="102"/>
      <c r="K82" s="102">
        <f>K83</f>
        <v>200000</v>
      </c>
      <c r="L82" s="12"/>
    </row>
    <row r="83" spans="1:12" ht="16.5" customHeight="1" x14ac:dyDescent="0.2">
      <c r="A83" s="493"/>
      <c r="B83" s="493"/>
      <c r="C83" s="113"/>
      <c r="D83" s="113">
        <v>1</v>
      </c>
      <c r="E83" s="99" t="s">
        <v>475</v>
      </c>
      <c r="F83" s="116"/>
      <c r="G83" s="498" t="s">
        <v>74</v>
      </c>
      <c r="H83" s="97">
        <v>5</v>
      </c>
      <c r="I83" s="97" t="s">
        <v>150</v>
      </c>
      <c r="J83" s="12">
        <v>40000</v>
      </c>
      <c r="K83" s="12">
        <f>H83*J83</f>
        <v>200000</v>
      </c>
      <c r="L83" s="12"/>
    </row>
    <row r="84" spans="1:12" ht="16.5" customHeight="1" x14ac:dyDescent="0.2">
      <c r="A84" s="493"/>
      <c r="B84" s="493" t="s">
        <v>761</v>
      </c>
      <c r="C84" s="104" t="s">
        <v>762</v>
      </c>
      <c r="D84" s="28"/>
      <c r="E84" s="122"/>
      <c r="F84" s="111"/>
      <c r="G84" s="111"/>
      <c r="H84" s="117"/>
      <c r="I84" s="117"/>
      <c r="J84" s="102"/>
      <c r="K84" s="102">
        <f>SUM(K85:K87)</f>
        <v>10800000</v>
      </c>
      <c r="L84" s="12"/>
    </row>
    <row r="85" spans="1:12" ht="16.5" customHeight="1" x14ac:dyDescent="0.2">
      <c r="A85" s="493"/>
      <c r="B85" s="493"/>
      <c r="C85" s="113"/>
      <c r="D85" s="113">
        <v>1</v>
      </c>
      <c r="E85" s="946" t="s">
        <v>763</v>
      </c>
      <c r="F85" s="947"/>
      <c r="G85" s="498" t="s">
        <v>74</v>
      </c>
      <c r="H85" s="97">
        <v>12</v>
      </c>
      <c r="I85" s="97" t="s">
        <v>97</v>
      </c>
      <c r="J85" s="12">
        <v>300000</v>
      </c>
      <c r="K85" s="12">
        <f>H85*J85</f>
        <v>3600000</v>
      </c>
      <c r="L85" s="12"/>
    </row>
    <row r="86" spans="1:12" ht="16.5" customHeight="1" x14ac:dyDescent="0.2">
      <c r="A86" s="493"/>
      <c r="B86" s="493"/>
      <c r="C86" s="113"/>
      <c r="D86" s="113">
        <v>2</v>
      </c>
      <c r="E86" s="99" t="s">
        <v>472</v>
      </c>
      <c r="F86" s="116"/>
      <c r="G86" s="498" t="s">
        <v>74</v>
      </c>
      <c r="H86" s="97">
        <v>12</v>
      </c>
      <c r="I86" s="97" t="s">
        <v>97</v>
      </c>
      <c r="J86" s="12">
        <v>300000</v>
      </c>
      <c r="K86" s="12">
        <f t="shared" ref="K86:K87" si="12">H86*J86</f>
        <v>3600000</v>
      </c>
      <c r="L86" s="12"/>
    </row>
    <row r="87" spans="1:12" ht="16.5" customHeight="1" x14ac:dyDescent="0.2">
      <c r="A87" s="493"/>
      <c r="B87" s="493"/>
      <c r="C87" s="113"/>
      <c r="D87" s="113">
        <v>3</v>
      </c>
      <c r="E87" s="946" t="s">
        <v>764</v>
      </c>
      <c r="F87" s="947"/>
      <c r="G87" s="498" t="s">
        <v>74</v>
      </c>
      <c r="H87" s="97">
        <v>12</v>
      </c>
      <c r="I87" s="97" t="s">
        <v>97</v>
      </c>
      <c r="J87" s="12">
        <v>300000</v>
      </c>
      <c r="K87" s="12">
        <f t="shared" si="12"/>
        <v>3600000</v>
      </c>
      <c r="L87" s="12"/>
    </row>
    <row r="88" spans="1:12" ht="16.5" customHeight="1" x14ac:dyDescent="0.2">
      <c r="A88" s="493"/>
      <c r="B88" s="493" t="s">
        <v>733</v>
      </c>
      <c r="C88" s="122" t="s">
        <v>383</v>
      </c>
      <c r="D88" s="28"/>
      <c r="E88" s="110"/>
      <c r="F88" s="112"/>
      <c r="G88" s="112"/>
      <c r="H88" s="117"/>
      <c r="I88" s="117"/>
      <c r="J88" s="102"/>
      <c r="K88" s="102">
        <f>K89</f>
        <v>4800000</v>
      </c>
      <c r="L88" s="12"/>
    </row>
    <row r="89" spans="1:12" ht="16.5" customHeight="1" x14ac:dyDescent="0.2">
      <c r="A89" s="493"/>
      <c r="B89" s="493"/>
      <c r="C89" s="113"/>
      <c r="D89" s="10">
        <v>1</v>
      </c>
      <c r="E89" s="974" t="s">
        <v>508</v>
      </c>
      <c r="F89" s="975"/>
      <c r="G89" s="39" t="s">
        <v>74</v>
      </c>
      <c r="H89" s="97">
        <v>12</v>
      </c>
      <c r="I89" s="97" t="s">
        <v>101</v>
      </c>
      <c r="J89" s="12">
        <v>400000</v>
      </c>
      <c r="K89" s="12">
        <f t="shared" ref="K89:K108" si="13">J89*H89</f>
        <v>4800000</v>
      </c>
      <c r="L89" s="12"/>
    </row>
    <row r="90" spans="1:12" ht="16.5" customHeight="1" x14ac:dyDescent="0.2">
      <c r="A90" s="493"/>
      <c r="B90" s="50">
        <v>2.2000000000000002</v>
      </c>
      <c r="C90" s="969" t="s">
        <v>796</v>
      </c>
      <c r="D90" s="970"/>
      <c r="E90" s="970"/>
      <c r="F90" s="971"/>
      <c r="G90" s="39"/>
      <c r="H90" s="97"/>
      <c r="I90" s="97"/>
      <c r="J90" s="12"/>
      <c r="K90" s="311">
        <f>K91+K94+K107+K109</f>
        <v>9125000</v>
      </c>
      <c r="L90" s="164"/>
    </row>
    <row r="91" spans="1:12" ht="16.5" customHeight="1" x14ac:dyDescent="0.2">
      <c r="A91" s="493"/>
      <c r="B91" s="113" t="s">
        <v>709</v>
      </c>
      <c r="C91" s="111" t="s">
        <v>361</v>
      </c>
      <c r="D91" s="28"/>
      <c r="E91" s="108"/>
      <c r="F91" s="106"/>
      <c r="G91" s="106"/>
      <c r="H91" s="117"/>
      <c r="I91" s="118"/>
      <c r="J91" s="119"/>
      <c r="K91" s="119">
        <f>SUM(K92:K93)</f>
        <v>225000</v>
      </c>
      <c r="L91" s="12"/>
    </row>
    <row r="92" spans="1:12" ht="16.5" customHeight="1" x14ac:dyDescent="0.2">
      <c r="A92" s="493"/>
      <c r="B92" s="113"/>
      <c r="C92" s="98"/>
      <c r="D92" s="98">
        <v>1</v>
      </c>
      <c r="E92" s="498" t="s">
        <v>141</v>
      </c>
      <c r="F92" s="164"/>
      <c r="G92" s="164" t="s">
        <v>74</v>
      </c>
      <c r="H92" s="97">
        <v>15</v>
      </c>
      <c r="I92" s="14" t="s">
        <v>150</v>
      </c>
      <c r="J92" s="22">
        <v>10000</v>
      </c>
      <c r="K92" s="22">
        <f t="shared" ref="K92:K93" si="14">H92*J92</f>
        <v>150000</v>
      </c>
      <c r="L92" s="12"/>
    </row>
    <row r="93" spans="1:12" ht="16.5" customHeight="1" x14ac:dyDescent="0.2">
      <c r="A93" s="493"/>
      <c r="B93" s="113"/>
      <c r="C93" s="98"/>
      <c r="D93" s="98">
        <v>2</v>
      </c>
      <c r="E93" s="498" t="s">
        <v>814</v>
      </c>
      <c r="F93" s="164"/>
      <c r="G93" s="164" t="s">
        <v>74</v>
      </c>
      <c r="H93" s="97">
        <v>15</v>
      </c>
      <c r="I93" s="14" t="s">
        <v>150</v>
      </c>
      <c r="J93" s="22">
        <v>5000</v>
      </c>
      <c r="K93" s="22">
        <f t="shared" si="14"/>
        <v>75000</v>
      </c>
      <c r="L93" s="12"/>
    </row>
    <row r="94" spans="1:12" ht="16.5" customHeight="1" x14ac:dyDescent="0.2">
      <c r="A94" s="493"/>
      <c r="B94" s="493" t="s">
        <v>773</v>
      </c>
      <c r="C94" s="691" t="s">
        <v>774</v>
      </c>
      <c r="D94" s="692"/>
      <c r="E94" s="692"/>
      <c r="F94" s="692"/>
      <c r="G94" s="39"/>
      <c r="H94" s="97"/>
      <c r="I94" s="97"/>
      <c r="J94" s="12"/>
      <c r="K94" s="311">
        <f>K95+K99+K103</f>
        <v>4700000</v>
      </c>
      <c r="L94" s="12"/>
    </row>
    <row r="95" spans="1:12" ht="16.5" customHeight="1" x14ac:dyDescent="0.2">
      <c r="A95" s="493"/>
      <c r="B95" s="493"/>
      <c r="C95" s="113">
        <v>1</v>
      </c>
      <c r="D95" s="10" t="s">
        <v>797</v>
      </c>
      <c r="E95" s="673"/>
      <c r="F95" s="674"/>
      <c r="G95" s="39"/>
      <c r="H95" s="97"/>
      <c r="I95" s="97"/>
      <c r="J95" s="12"/>
      <c r="K95" s="12">
        <f>SUM(K96:K98)</f>
        <v>750000</v>
      </c>
      <c r="L95" s="12"/>
    </row>
    <row r="96" spans="1:12" ht="16.5" customHeight="1" x14ac:dyDescent="0.2">
      <c r="A96" s="493"/>
      <c r="B96" s="493"/>
      <c r="C96" s="113"/>
      <c r="D96" s="10">
        <v>1</v>
      </c>
      <c r="E96" s="673" t="s">
        <v>801</v>
      </c>
      <c r="F96" s="674"/>
      <c r="G96" s="39" t="s">
        <v>74</v>
      </c>
      <c r="H96" s="97">
        <v>1</v>
      </c>
      <c r="I96" s="97" t="s">
        <v>798</v>
      </c>
      <c r="J96" s="12">
        <v>350000</v>
      </c>
      <c r="K96" s="12">
        <f t="shared" si="13"/>
        <v>350000</v>
      </c>
      <c r="L96" s="12"/>
    </row>
    <row r="97" spans="1:12" ht="16.5" customHeight="1" x14ac:dyDescent="0.2">
      <c r="A97" s="493"/>
      <c r="B97" s="493"/>
      <c r="C97" s="113"/>
      <c r="D97" s="10">
        <v>2</v>
      </c>
      <c r="E97" s="673" t="s">
        <v>799</v>
      </c>
      <c r="F97" s="674"/>
      <c r="G97" s="39" t="s">
        <v>74</v>
      </c>
      <c r="H97" s="97">
        <v>1</v>
      </c>
      <c r="I97" s="97" t="s">
        <v>798</v>
      </c>
      <c r="J97" s="12">
        <v>250000</v>
      </c>
      <c r="K97" s="12">
        <f t="shared" si="13"/>
        <v>250000</v>
      </c>
      <c r="L97" s="12"/>
    </row>
    <row r="98" spans="1:12" ht="16.5" customHeight="1" x14ac:dyDescent="0.2">
      <c r="A98" s="493"/>
      <c r="B98" s="493"/>
      <c r="C98" s="113"/>
      <c r="D98" s="10">
        <v>3</v>
      </c>
      <c r="E98" s="673" t="s">
        <v>800</v>
      </c>
      <c r="F98" s="674"/>
      <c r="G98" s="39" t="s">
        <v>74</v>
      </c>
      <c r="H98" s="97">
        <v>1</v>
      </c>
      <c r="I98" s="97" t="s">
        <v>798</v>
      </c>
      <c r="J98" s="12">
        <v>150000</v>
      </c>
      <c r="K98" s="12">
        <f t="shared" si="13"/>
        <v>150000</v>
      </c>
      <c r="L98" s="12"/>
    </row>
    <row r="99" spans="1:12" ht="16.5" customHeight="1" x14ac:dyDescent="0.2">
      <c r="A99" s="493"/>
      <c r="B99" s="493"/>
      <c r="C99" s="113">
        <v>2</v>
      </c>
      <c r="D99" s="928" t="s">
        <v>802</v>
      </c>
      <c r="E99" s="972"/>
      <c r="F99" s="929"/>
      <c r="G99" s="39"/>
      <c r="H99" s="97"/>
      <c r="I99" s="97"/>
      <c r="J99" s="12"/>
      <c r="K99" s="12">
        <f>SUM(K100:K102)</f>
        <v>750000</v>
      </c>
      <c r="L99" s="12"/>
    </row>
    <row r="100" spans="1:12" ht="16.5" customHeight="1" x14ac:dyDescent="0.2">
      <c r="A100" s="493"/>
      <c r="B100" s="493"/>
      <c r="C100" s="113"/>
      <c r="D100" s="10">
        <v>1</v>
      </c>
      <c r="E100" s="673" t="s">
        <v>801</v>
      </c>
      <c r="F100" s="674"/>
      <c r="G100" s="39" t="s">
        <v>74</v>
      </c>
      <c r="H100" s="97">
        <v>1</v>
      </c>
      <c r="I100" s="97" t="s">
        <v>798</v>
      </c>
      <c r="J100" s="12">
        <v>350000</v>
      </c>
      <c r="K100" s="12">
        <f t="shared" si="13"/>
        <v>350000</v>
      </c>
      <c r="L100" s="12"/>
    </row>
    <row r="101" spans="1:12" ht="16.5" customHeight="1" x14ac:dyDescent="0.2">
      <c r="A101" s="493"/>
      <c r="B101" s="493"/>
      <c r="C101" s="113"/>
      <c r="D101" s="10">
        <v>2</v>
      </c>
      <c r="E101" s="673" t="s">
        <v>799</v>
      </c>
      <c r="F101" s="674"/>
      <c r="G101" s="39" t="s">
        <v>74</v>
      </c>
      <c r="H101" s="97">
        <v>1</v>
      </c>
      <c r="I101" s="97" t="s">
        <v>798</v>
      </c>
      <c r="J101" s="12">
        <v>250000</v>
      </c>
      <c r="K101" s="12">
        <f t="shared" si="13"/>
        <v>250000</v>
      </c>
      <c r="L101" s="12"/>
    </row>
    <row r="102" spans="1:12" ht="16.5" customHeight="1" x14ac:dyDescent="0.2">
      <c r="A102" s="493"/>
      <c r="B102" s="493"/>
      <c r="C102" s="113"/>
      <c r="D102" s="10">
        <v>3</v>
      </c>
      <c r="E102" s="673" t="s">
        <v>800</v>
      </c>
      <c r="F102" s="674"/>
      <c r="G102" s="39" t="s">
        <v>74</v>
      </c>
      <c r="H102" s="97">
        <v>1</v>
      </c>
      <c r="I102" s="97" t="s">
        <v>798</v>
      </c>
      <c r="J102" s="12">
        <v>150000</v>
      </c>
      <c r="K102" s="12">
        <f t="shared" si="13"/>
        <v>150000</v>
      </c>
      <c r="L102" s="12"/>
    </row>
    <row r="103" spans="1:12" ht="16.5" customHeight="1" x14ac:dyDescent="0.2">
      <c r="A103" s="493"/>
      <c r="B103" s="493"/>
      <c r="C103" s="113">
        <v>3</v>
      </c>
      <c r="D103" s="492" t="s">
        <v>809</v>
      </c>
      <c r="E103" s="673"/>
      <c r="F103" s="674"/>
      <c r="G103" s="39"/>
      <c r="H103" s="97"/>
      <c r="I103" s="97"/>
      <c r="J103" s="12"/>
      <c r="K103" s="12">
        <f>SUM(K104:K106)</f>
        <v>3200000</v>
      </c>
      <c r="L103" s="12"/>
    </row>
    <row r="104" spans="1:12" ht="16.5" customHeight="1" x14ac:dyDescent="0.2">
      <c r="A104" s="493"/>
      <c r="B104" s="493"/>
      <c r="C104" s="113"/>
      <c r="D104" s="10">
        <v>1</v>
      </c>
      <c r="E104" s="673" t="s">
        <v>801</v>
      </c>
      <c r="F104" s="674"/>
      <c r="G104" s="164" t="s">
        <v>74</v>
      </c>
      <c r="H104" s="97">
        <v>5</v>
      </c>
      <c r="I104" s="14" t="s">
        <v>149</v>
      </c>
      <c r="J104" s="12">
        <v>350000</v>
      </c>
      <c r="K104" s="22">
        <f>H104*J104</f>
        <v>1750000</v>
      </c>
      <c r="L104" s="12"/>
    </row>
    <row r="105" spans="1:12" ht="16.5" customHeight="1" x14ac:dyDescent="0.2">
      <c r="A105" s="493"/>
      <c r="B105" s="493"/>
      <c r="C105" s="113"/>
      <c r="D105" s="10">
        <v>2</v>
      </c>
      <c r="E105" s="673" t="s">
        <v>799</v>
      </c>
      <c r="F105" s="674"/>
      <c r="G105" s="164" t="s">
        <v>74</v>
      </c>
      <c r="H105" s="97">
        <v>4</v>
      </c>
      <c r="I105" s="14" t="s">
        <v>149</v>
      </c>
      <c r="J105" s="12">
        <v>250000</v>
      </c>
      <c r="K105" s="22">
        <f>H105*J105</f>
        <v>1000000</v>
      </c>
      <c r="L105" s="12"/>
    </row>
    <row r="106" spans="1:12" ht="16.5" customHeight="1" x14ac:dyDescent="0.2">
      <c r="A106" s="493"/>
      <c r="B106" s="493"/>
      <c r="C106" s="113"/>
      <c r="D106" s="10">
        <v>3</v>
      </c>
      <c r="E106" s="673" t="s">
        <v>800</v>
      </c>
      <c r="F106" s="674"/>
      <c r="G106" s="164" t="s">
        <v>74</v>
      </c>
      <c r="H106" s="97">
        <v>3</v>
      </c>
      <c r="I106" s="14" t="s">
        <v>149</v>
      </c>
      <c r="J106" s="12">
        <v>150000</v>
      </c>
      <c r="K106" s="22">
        <f>H106*J106</f>
        <v>450000</v>
      </c>
      <c r="L106" s="12"/>
    </row>
    <row r="107" spans="1:12" ht="16.5" customHeight="1" x14ac:dyDescent="0.2">
      <c r="A107" s="493"/>
      <c r="B107" s="86" t="s">
        <v>715</v>
      </c>
      <c r="C107" s="104" t="s">
        <v>390</v>
      </c>
      <c r="D107" s="28"/>
      <c r="E107" s="124"/>
      <c r="F107" s="110"/>
      <c r="G107" s="39"/>
      <c r="H107" s="97"/>
      <c r="I107" s="97"/>
      <c r="J107" s="12"/>
      <c r="K107" s="311">
        <f>K108</f>
        <v>3000000</v>
      </c>
      <c r="L107" s="12"/>
    </row>
    <row r="108" spans="1:12" ht="16.5" customHeight="1" x14ac:dyDescent="0.2">
      <c r="A108" s="493"/>
      <c r="B108" s="493"/>
      <c r="C108" s="113"/>
      <c r="D108" s="10">
        <v>1</v>
      </c>
      <c r="E108" s="673" t="s">
        <v>803</v>
      </c>
      <c r="F108" s="674"/>
      <c r="G108" s="39" t="s">
        <v>74</v>
      </c>
      <c r="H108" s="97">
        <v>60</v>
      </c>
      <c r="I108" s="97" t="s">
        <v>804</v>
      </c>
      <c r="J108" s="12">
        <v>50000</v>
      </c>
      <c r="K108" s="12">
        <f t="shared" si="13"/>
        <v>3000000</v>
      </c>
      <c r="L108" s="12"/>
    </row>
    <row r="109" spans="1:12" ht="16.5" customHeight="1" x14ac:dyDescent="0.2">
      <c r="A109" s="493"/>
      <c r="B109" s="493" t="s">
        <v>730</v>
      </c>
      <c r="C109" s="111" t="s">
        <v>755</v>
      </c>
      <c r="D109" s="28"/>
      <c r="E109" s="28"/>
      <c r="F109" s="106"/>
      <c r="G109" s="39"/>
      <c r="H109" s="97"/>
      <c r="I109" s="97"/>
      <c r="J109" s="12"/>
      <c r="K109" s="311">
        <f>K110</f>
        <v>1200000</v>
      </c>
      <c r="L109" s="12"/>
    </row>
    <row r="110" spans="1:12" ht="24.75" customHeight="1" x14ac:dyDescent="0.2">
      <c r="A110" s="493"/>
      <c r="B110" s="493"/>
      <c r="C110" s="113"/>
      <c r="D110" s="491">
        <v>1</v>
      </c>
      <c r="E110" s="948" t="s">
        <v>805</v>
      </c>
      <c r="F110" s="949"/>
      <c r="G110" s="39" t="s">
        <v>74</v>
      </c>
      <c r="H110" s="97">
        <v>8</v>
      </c>
      <c r="I110" s="97" t="s">
        <v>185</v>
      </c>
      <c r="J110" s="12">
        <v>150000</v>
      </c>
      <c r="K110" s="12">
        <f>H110*J110</f>
        <v>1200000</v>
      </c>
      <c r="L110" s="12"/>
    </row>
    <row r="111" spans="1:12" ht="16.5" customHeight="1" x14ac:dyDescent="0.2">
      <c r="A111" s="493"/>
      <c r="B111" s="759">
        <v>2.2999999999999998</v>
      </c>
      <c r="C111" s="104" t="s">
        <v>473</v>
      </c>
      <c r="D111" s="104"/>
      <c r="E111" s="124"/>
      <c r="F111" s="124"/>
      <c r="G111" s="124"/>
      <c r="H111" s="117"/>
      <c r="I111" s="117"/>
      <c r="J111" s="117"/>
      <c r="K111" s="36">
        <f>K112+K115+K119</f>
        <v>9599000</v>
      </c>
      <c r="L111" s="164"/>
    </row>
    <row r="112" spans="1:12" ht="15.75" customHeight="1" x14ac:dyDescent="0.2">
      <c r="A112" s="493"/>
      <c r="B112" s="86" t="s">
        <v>709</v>
      </c>
      <c r="C112" s="111" t="s">
        <v>361</v>
      </c>
      <c r="D112" s="28"/>
      <c r="E112" s="108"/>
      <c r="F112" s="106"/>
      <c r="G112" s="106"/>
      <c r="H112" s="117"/>
      <c r="I112" s="118"/>
      <c r="J112" s="119"/>
      <c r="K112" s="119">
        <f>SUM(K113:K114)</f>
        <v>75000</v>
      </c>
      <c r="L112" s="49"/>
    </row>
    <row r="113" spans="1:12" ht="15.75" customHeight="1" x14ac:dyDescent="0.2">
      <c r="A113" s="493"/>
      <c r="B113" s="86"/>
      <c r="C113" s="98"/>
      <c r="D113" s="98">
        <v>1</v>
      </c>
      <c r="E113" s="498" t="s">
        <v>91</v>
      </c>
      <c r="F113" s="164"/>
      <c r="G113" s="164" t="s">
        <v>74</v>
      </c>
      <c r="H113" s="97">
        <v>10</v>
      </c>
      <c r="I113" s="14" t="s">
        <v>93</v>
      </c>
      <c r="J113" s="22">
        <v>6000</v>
      </c>
      <c r="K113" s="22">
        <f t="shared" ref="K113:K114" si="15">H113*J113</f>
        <v>60000</v>
      </c>
      <c r="L113" s="49"/>
    </row>
    <row r="114" spans="1:12" ht="17.25" customHeight="1" x14ac:dyDescent="0.2">
      <c r="A114" s="493"/>
      <c r="B114" s="86"/>
      <c r="C114" s="98"/>
      <c r="D114" s="98">
        <v>2</v>
      </c>
      <c r="E114" s="498" t="s">
        <v>92</v>
      </c>
      <c r="F114" s="164"/>
      <c r="G114" s="164" t="s">
        <v>74</v>
      </c>
      <c r="H114" s="97">
        <v>5</v>
      </c>
      <c r="I114" s="14" t="s">
        <v>93</v>
      </c>
      <c r="J114" s="22">
        <v>3000</v>
      </c>
      <c r="K114" s="22">
        <f t="shared" si="15"/>
        <v>15000</v>
      </c>
      <c r="L114" s="49"/>
    </row>
    <row r="115" spans="1:12" ht="16.5" customHeight="1" x14ac:dyDescent="0.2">
      <c r="A115" s="493"/>
      <c r="B115" s="86" t="s">
        <v>714</v>
      </c>
      <c r="C115" s="121" t="s">
        <v>303</v>
      </c>
      <c r="D115" s="28"/>
      <c r="E115" s="110"/>
      <c r="F115" s="110"/>
      <c r="G115" s="110"/>
      <c r="H115" s="117"/>
      <c r="I115" s="117"/>
      <c r="J115" s="102"/>
      <c r="K115" s="102">
        <f>SUM(K116:K118)</f>
        <v>2620000</v>
      </c>
      <c r="L115" s="11"/>
    </row>
    <row r="116" spans="1:12" ht="15" customHeight="1" x14ac:dyDescent="0.2">
      <c r="A116" s="493"/>
      <c r="B116" s="493"/>
      <c r="C116" s="113"/>
      <c r="D116" s="10">
        <v>1</v>
      </c>
      <c r="E116" s="116" t="s">
        <v>114</v>
      </c>
      <c r="F116" s="116"/>
      <c r="G116" s="498" t="s">
        <v>74</v>
      </c>
      <c r="H116" s="97">
        <v>116</v>
      </c>
      <c r="I116" s="97" t="s">
        <v>112</v>
      </c>
      <c r="J116" s="12">
        <v>15000</v>
      </c>
      <c r="K116" s="12">
        <f>J116*H116</f>
        <v>1740000</v>
      </c>
      <c r="L116" s="11"/>
    </row>
    <row r="117" spans="1:12" ht="15" customHeight="1" x14ac:dyDescent="0.2">
      <c r="A117" s="493"/>
      <c r="B117" s="493"/>
      <c r="C117" s="113"/>
      <c r="D117" s="10">
        <v>2</v>
      </c>
      <c r="E117" s="116" t="s">
        <v>115</v>
      </c>
      <c r="F117" s="116"/>
      <c r="G117" s="498" t="s">
        <v>74</v>
      </c>
      <c r="H117" s="97">
        <v>116</v>
      </c>
      <c r="I117" s="97" t="s">
        <v>112</v>
      </c>
      <c r="J117" s="12">
        <v>5000</v>
      </c>
      <c r="K117" s="12">
        <f>J117*H117</f>
        <v>580000</v>
      </c>
      <c r="L117" s="11"/>
    </row>
    <row r="118" spans="1:12" ht="15.75" customHeight="1" x14ac:dyDescent="0.2">
      <c r="A118" s="493"/>
      <c r="B118" s="493"/>
      <c r="C118" s="113"/>
      <c r="D118" s="10">
        <v>3</v>
      </c>
      <c r="E118" s="116" t="s">
        <v>113</v>
      </c>
      <c r="F118" s="116"/>
      <c r="G118" s="498" t="s">
        <v>74</v>
      </c>
      <c r="H118" s="97">
        <v>6</v>
      </c>
      <c r="I118" s="97" t="s">
        <v>95</v>
      </c>
      <c r="J118" s="12">
        <v>50000</v>
      </c>
      <c r="K118" s="12">
        <f>J118*H118</f>
        <v>300000</v>
      </c>
      <c r="L118" s="11"/>
    </row>
    <row r="119" spans="1:12" ht="15" customHeight="1" x14ac:dyDescent="0.2">
      <c r="A119" s="493"/>
      <c r="B119" s="86" t="s">
        <v>715</v>
      </c>
      <c r="C119" s="104" t="s">
        <v>390</v>
      </c>
      <c r="D119" s="28"/>
      <c r="E119" s="124"/>
      <c r="F119" s="110"/>
      <c r="G119" s="110"/>
      <c r="H119" s="117"/>
      <c r="I119" s="117"/>
      <c r="J119" s="102"/>
      <c r="K119" s="102">
        <f>SUM(K120:K122)</f>
        <v>6904000</v>
      </c>
      <c r="L119" s="11"/>
    </row>
    <row r="120" spans="1:12" ht="15" customHeight="1" x14ac:dyDescent="0.2">
      <c r="A120" s="493"/>
      <c r="B120" s="493"/>
      <c r="C120" s="113"/>
      <c r="D120" s="10">
        <v>1</v>
      </c>
      <c r="E120" s="116" t="s">
        <v>387</v>
      </c>
      <c r="F120" s="39"/>
      <c r="G120" s="498" t="s">
        <v>74</v>
      </c>
      <c r="H120" s="97">
        <v>1</v>
      </c>
      <c r="I120" s="97" t="s">
        <v>388</v>
      </c>
      <c r="J120" s="12">
        <v>4000000</v>
      </c>
      <c r="K120" s="12">
        <f>J120*H120</f>
        <v>4000000</v>
      </c>
      <c r="L120" s="11"/>
    </row>
    <row r="121" spans="1:12" ht="15" customHeight="1" x14ac:dyDescent="0.2">
      <c r="A121" s="493"/>
      <c r="B121" s="493"/>
      <c r="C121" s="493"/>
      <c r="D121" s="10">
        <v>2</v>
      </c>
      <c r="E121" s="99" t="s">
        <v>625</v>
      </c>
      <c r="F121" s="116"/>
      <c r="G121" s="498" t="s">
        <v>74</v>
      </c>
      <c r="H121" s="97">
        <v>30</v>
      </c>
      <c r="I121" s="97" t="s">
        <v>385</v>
      </c>
      <c r="J121" s="12">
        <v>75000</v>
      </c>
      <c r="K121" s="12">
        <f>H121*J121</f>
        <v>2250000</v>
      </c>
      <c r="L121" s="11"/>
    </row>
    <row r="122" spans="1:12" ht="15" customHeight="1" x14ac:dyDescent="0.2">
      <c r="A122" s="493"/>
      <c r="B122" s="493"/>
      <c r="C122" s="493"/>
      <c r="D122" s="10">
        <v>3</v>
      </c>
      <c r="E122" s="99" t="s">
        <v>386</v>
      </c>
      <c r="F122" s="116"/>
      <c r="G122" s="498" t="s">
        <v>74</v>
      </c>
      <c r="H122" s="97">
        <v>2</v>
      </c>
      <c r="I122" s="97" t="s">
        <v>150</v>
      </c>
      <c r="J122" s="12">
        <v>327000</v>
      </c>
      <c r="K122" s="12">
        <f>H122*J122</f>
        <v>654000</v>
      </c>
      <c r="L122" s="11"/>
    </row>
    <row r="123" spans="1:12" ht="16.5" customHeight="1" x14ac:dyDescent="0.2">
      <c r="A123" s="493"/>
      <c r="B123" s="759">
        <v>2.4</v>
      </c>
      <c r="C123" s="103" t="s">
        <v>766</v>
      </c>
      <c r="D123" s="124"/>
      <c r="E123" s="122"/>
      <c r="F123" s="110"/>
      <c r="G123" s="116"/>
      <c r="H123" s="97"/>
      <c r="I123" s="97"/>
      <c r="J123" s="12"/>
      <c r="K123" s="36">
        <f>K124</f>
        <v>15000000</v>
      </c>
      <c r="L123" s="164"/>
    </row>
    <row r="124" spans="1:12" ht="17.25" customHeight="1" x14ac:dyDescent="0.2">
      <c r="A124" s="493"/>
      <c r="B124" s="86" t="s">
        <v>715</v>
      </c>
      <c r="C124" s="104" t="s">
        <v>390</v>
      </c>
      <c r="D124" s="28"/>
      <c r="E124" s="122"/>
      <c r="F124" s="110"/>
      <c r="G124" s="110"/>
      <c r="H124" s="117"/>
      <c r="I124" s="117"/>
      <c r="J124" s="102"/>
      <c r="K124" s="359">
        <f>K125</f>
        <v>15000000</v>
      </c>
      <c r="L124" s="11"/>
    </row>
    <row r="125" spans="1:12" ht="16.5" customHeight="1" x14ac:dyDescent="0.2">
      <c r="A125" s="493"/>
      <c r="B125" s="493"/>
      <c r="C125" s="493"/>
      <c r="D125" s="10">
        <v>1</v>
      </c>
      <c r="E125" s="922" t="s">
        <v>510</v>
      </c>
      <c r="F125" s="923"/>
      <c r="G125" s="39" t="s">
        <v>471</v>
      </c>
      <c r="H125" s="97">
        <v>1</v>
      </c>
      <c r="I125" s="97" t="s">
        <v>388</v>
      </c>
      <c r="J125" s="12">
        <v>15000000</v>
      </c>
      <c r="K125" s="12">
        <f>J125*H125</f>
        <v>15000000</v>
      </c>
      <c r="L125" s="11"/>
    </row>
    <row r="126" spans="1:12" ht="16.5" customHeight="1" x14ac:dyDescent="0.2">
      <c r="A126" s="493"/>
      <c r="B126" s="759">
        <v>2.5</v>
      </c>
      <c r="C126" s="103" t="s">
        <v>767</v>
      </c>
      <c r="D126" s="10"/>
      <c r="E126" s="675"/>
      <c r="F126" s="676"/>
      <c r="G126" s="39"/>
      <c r="H126" s="97"/>
      <c r="I126" s="97"/>
      <c r="J126" s="12"/>
      <c r="K126" s="311">
        <f>K127</f>
        <v>15000000</v>
      </c>
      <c r="L126" s="11"/>
    </row>
    <row r="127" spans="1:12" ht="16.5" customHeight="1" x14ac:dyDescent="0.2">
      <c r="A127" s="493"/>
      <c r="B127" s="86" t="s">
        <v>715</v>
      </c>
      <c r="C127" s="104" t="s">
        <v>390</v>
      </c>
      <c r="D127" s="28"/>
      <c r="E127" s="122"/>
      <c r="F127" s="110"/>
      <c r="G127" s="39"/>
      <c r="H127" s="97"/>
      <c r="I127" s="97"/>
      <c r="J127" s="12"/>
      <c r="K127" s="12">
        <f>K128</f>
        <v>15000000</v>
      </c>
      <c r="L127" s="11"/>
    </row>
    <row r="128" spans="1:12" ht="15" customHeight="1" x14ac:dyDescent="0.2">
      <c r="A128" s="493"/>
      <c r="C128" s="493"/>
      <c r="D128" s="10">
        <v>2</v>
      </c>
      <c r="E128" s="946" t="s">
        <v>511</v>
      </c>
      <c r="F128" s="947"/>
      <c r="G128" s="498" t="s">
        <v>471</v>
      </c>
      <c r="H128" s="97">
        <v>1</v>
      </c>
      <c r="I128" s="97" t="s">
        <v>388</v>
      </c>
      <c r="J128" s="12">
        <v>15000000</v>
      </c>
      <c r="K128" s="12">
        <f>H128*J128</f>
        <v>15000000</v>
      </c>
      <c r="L128" s="11"/>
    </row>
    <row r="129" spans="1:13" ht="15" customHeight="1" x14ac:dyDescent="0.2">
      <c r="A129" s="493"/>
      <c r="B129" s="759">
        <v>2.6</v>
      </c>
      <c r="C129" s="103" t="s">
        <v>768</v>
      </c>
      <c r="D129" s="10"/>
      <c r="E129" s="671"/>
      <c r="F129" s="672"/>
      <c r="G129" s="498"/>
      <c r="H129" s="97"/>
      <c r="I129" s="97"/>
      <c r="J129" s="12"/>
      <c r="K129" s="311">
        <f>K130</f>
        <v>15000000</v>
      </c>
      <c r="L129" s="11"/>
    </row>
    <row r="130" spans="1:13" ht="15" customHeight="1" x14ac:dyDescent="0.2">
      <c r="A130" s="493"/>
      <c r="B130" s="86" t="s">
        <v>715</v>
      </c>
      <c r="C130" s="104" t="s">
        <v>390</v>
      </c>
      <c r="D130" s="28"/>
      <c r="E130" s="122"/>
      <c r="F130" s="110"/>
      <c r="G130" s="498"/>
      <c r="H130" s="97"/>
      <c r="I130" s="97"/>
      <c r="J130" s="12"/>
      <c r="K130" s="12">
        <f>K131</f>
        <v>15000000</v>
      </c>
      <c r="L130" s="11"/>
    </row>
    <row r="131" spans="1:13" ht="16.5" customHeight="1" x14ac:dyDescent="0.2">
      <c r="A131" s="493"/>
      <c r="B131" s="493"/>
      <c r="C131" s="493"/>
      <c r="D131" s="10">
        <v>3</v>
      </c>
      <c r="E131" s="946" t="s">
        <v>512</v>
      </c>
      <c r="F131" s="947"/>
      <c r="G131" s="498" t="s">
        <v>471</v>
      </c>
      <c r="H131" s="97">
        <v>1</v>
      </c>
      <c r="I131" s="97" t="s">
        <v>388</v>
      </c>
      <c r="J131" s="12">
        <v>15000000</v>
      </c>
      <c r="K131" s="12">
        <f>H131*J131</f>
        <v>15000000</v>
      </c>
      <c r="L131" s="11"/>
    </row>
    <row r="132" spans="1:13" ht="18" customHeight="1" x14ac:dyDescent="0.2">
      <c r="A132" s="493"/>
      <c r="B132" s="759">
        <v>2.7</v>
      </c>
      <c r="C132" s="104" t="s">
        <v>476</v>
      </c>
      <c r="D132" s="124"/>
      <c r="E132" s="111"/>
      <c r="F132" s="110"/>
      <c r="G132" s="110"/>
      <c r="H132" s="105"/>
      <c r="I132" s="105"/>
      <c r="J132" s="125"/>
      <c r="K132" s="36">
        <f>K133+K136+K139</f>
        <v>16087500</v>
      </c>
      <c r="L132" s="164"/>
    </row>
    <row r="133" spans="1:13" ht="16.5" customHeight="1" x14ac:dyDescent="0.2">
      <c r="A133" s="493"/>
      <c r="B133" s="493" t="s">
        <v>714</v>
      </c>
      <c r="C133" s="104" t="s">
        <v>303</v>
      </c>
      <c r="D133" s="28"/>
      <c r="E133" s="110"/>
      <c r="F133" s="110"/>
      <c r="G133" s="110"/>
      <c r="H133" s="105"/>
      <c r="I133" s="105"/>
      <c r="J133" s="125"/>
      <c r="K133" s="125">
        <f>SUM(K134:K135)</f>
        <v>5000000</v>
      </c>
      <c r="L133" s="11"/>
      <c r="M133" s="32">
        <f>K132+K65</f>
        <v>36600500</v>
      </c>
    </row>
    <row r="134" spans="1:13" ht="16.5" customHeight="1" x14ac:dyDescent="0.2">
      <c r="A134" s="493"/>
      <c r="B134" s="493"/>
      <c r="C134" s="113"/>
      <c r="D134" s="10">
        <v>1</v>
      </c>
      <c r="E134" s="116" t="s">
        <v>769</v>
      </c>
      <c r="F134" s="116"/>
      <c r="G134" s="498" t="s">
        <v>74</v>
      </c>
      <c r="H134" s="92">
        <v>300</v>
      </c>
      <c r="I134" s="92" t="s">
        <v>112</v>
      </c>
      <c r="J134" s="115">
        <v>15000</v>
      </c>
      <c r="K134" s="115">
        <f>J134*H134</f>
        <v>4500000</v>
      </c>
      <c r="L134" s="11"/>
    </row>
    <row r="135" spans="1:13" ht="16.5" customHeight="1" x14ac:dyDescent="0.2">
      <c r="A135" s="493"/>
      <c r="B135" s="493"/>
      <c r="C135" s="113"/>
      <c r="D135" s="10">
        <v>2</v>
      </c>
      <c r="E135" s="116" t="s">
        <v>113</v>
      </c>
      <c r="F135" s="116"/>
      <c r="G135" s="498" t="s">
        <v>74</v>
      </c>
      <c r="H135" s="92">
        <v>10</v>
      </c>
      <c r="I135" s="92" t="s">
        <v>95</v>
      </c>
      <c r="J135" s="115">
        <v>50000</v>
      </c>
      <c r="K135" s="115">
        <f>J135*H135</f>
        <v>500000</v>
      </c>
      <c r="L135" s="11"/>
    </row>
    <row r="136" spans="1:13" ht="15" customHeight="1" x14ac:dyDescent="0.2">
      <c r="A136" s="493"/>
      <c r="B136" s="493" t="s">
        <v>715</v>
      </c>
      <c r="C136" s="319" t="s">
        <v>390</v>
      </c>
      <c r="D136" s="28"/>
      <c r="E136" s="81"/>
      <c r="F136" s="320"/>
      <c r="G136" s="498"/>
      <c r="H136" s="92"/>
      <c r="I136" s="92"/>
      <c r="J136" s="115"/>
      <c r="K136" s="360">
        <f>SUM(K137:K138)</f>
        <v>3887500</v>
      </c>
      <c r="L136" s="11"/>
    </row>
    <row r="137" spans="1:13" ht="15" customHeight="1" x14ac:dyDescent="0.2">
      <c r="A137" s="493"/>
      <c r="B137" s="493"/>
      <c r="C137" s="113"/>
      <c r="D137" s="98">
        <v>1</v>
      </c>
      <c r="E137" s="10" t="s">
        <v>636</v>
      </c>
      <c r="F137" s="116"/>
      <c r="G137" s="498" t="s">
        <v>74</v>
      </c>
      <c r="H137" s="92">
        <v>10</v>
      </c>
      <c r="I137" s="92" t="s">
        <v>638</v>
      </c>
      <c r="J137" s="115">
        <v>100000</v>
      </c>
      <c r="K137" s="115">
        <f t="shared" ref="K137:K138" si="16">J137*H137</f>
        <v>1000000</v>
      </c>
      <c r="L137" s="11"/>
    </row>
    <row r="138" spans="1:13" ht="15" customHeight="1" x14ac:dyDescent="0.2">
      <c r="A138" s="493"/>
      <c r="B138" s="493"/>
      <c r="C138" s="113"/>
      <c r="D138" s="98">
        <v>2</v>
      </c>
      <c r="E138" s="10" t="s">
        <v>637</v>
      </c>
      <c r="F138" s="116"/>
      <c r="G138" s="498" t="s">
        <v>74</v>
      </c>
      <c r="H138" s="92">
        <v>75</v>
      </c>
      <c r="I138" s="92" t="s">
        <v>132</v>
      </c>
      <c r="J138" s="115">
        <v>38500</v>
      </c>
      <c r="K138" s="115">
        <f t="shared" si="16"/>
        <v>2887500</v>
      </c>
      <c r="L138" s="11"/>
    </row>
    <row r="139" spans="1:13" ht="15" customHeight="1" x14ac:dyDescent="0.2">
      <c r="A139" s="493"/>
      <c r="B139" s="493" t="s">
        <v>733</v>
      </c>
      <c r="C139" s="122" t="s">
        <v>383</v>
      </c>
      <c r="D139" s="28"/>
      <c r="E139" s="110"/>
      <c r="F139" s="112"/>
      <c r="G139" s="112"/>
      <c r="H139" s="117"/>
      <c r="I139" s="117"/>
      <c r="J139" s="102"/>
      <c r="K139" s="102">
        <f>K140</f>
        <v>7200000</v>
      </c>
      <c r="L139" s="12"/>
    </row>
    <row r="140" spans="1:13" ht="15.75" customHeight="1" x14ac:dyDescent="0.2">
      <c r="A140" s="493"/>
      <c r="B140" s="493"/>
      <c r="C140" s="113"/>
      <c r="D140" s="10">
        <v>1</v>
      </c>
      <c r="E140" s="116" t="s">
        <v>477</v>
      </c>
      <c r="F140" s="39"/>
      <c r="G140" s="39" t="s">
        <v>74</v>
      </c>
      <c r="H140" s="97">
        <v>18</v>
      </c>
      <c r="I140" s="97" t="s">
        <v>101</v>
      </c>
      <c r="J140" s="12">
        <v>400000</v>
      </c>
      <c r="K140" s="12">
        <f t="shared" ref="K140" si="17">J140*H140</f>
        <v>7200000</v>
      </c>
      <c r="L140" s="12"/>
    </row>
    <row r="141" spans="1:13" ht="16.5" customHeight="1" x14ac:dyDescent="0.2">
      <c r="A141" s="493"/>
      <c r="B141" s="666" t="s">
        <v>35</v>
      </c>
      <c r="C141" s="57" t="s">
        <v>487</v>
      </c>
      <c r="D141" s="99"/>
      <c r="E141" s="18"/>
      <c r="F141" s="164"/>
      <c r="G141" s="164"/>
      <c r="H141" s="97"/>
      <c r="I141" s="97"/>
      <c r="J141" s="97"/>
      <c r="K141" s="97"/>
      <c r="L141" s="36">
        <f>L142+L150</f>
        <v>42770000</v>
      </c>
    </row>
    <row r="142" spans="1:13" ht="15.75" customHeight="1" x14ac:dyDescent="0.2">
      <c r="A142" s="493"/>
      <c r="B142" s="666">
        <v>1</v>
      </c>
      <c r="C142" s="322" t="s">
        <v>488</v>
      </c>
      <c r="D142" s="164"/>
      <c r="E142" s="74"/>
      <c r="F142" s="29"/>
      <c r="G142" s="29"/>
      <c r="H142" s="35"/>
      <c r="I142" s="35"/>
      <c r="J142" s="35"/>
      <c r="K142" s="35"/>
      <c r="L142" s="36">
        <f>K143</f>
        <v>14750000</v>
      </c>
    </row>
    <row r="143" spans="1:13" ht="16.5" customHeight="1" x14ac:dyDescent="0.2">
      <c r="A143" s="493"/>
      <c r="B143" s="57"/>
      <c r="C143" s="122" t="s">
        <v>489</v>
      </c>
      <c r="D143" s="28"/>
      <c r="E143" s="107"/>
      <c r="F143" s="106"/>
      <c r="G143" s="106"/>
      <c r="H143" s="117"/>
      <c r="I143" s="117"/>
      <c r="J143" s="117"/>
      <c r="K143" s="11">
        <f>K144+K146+K148</f>
        <v>14750000</v>
      </c>
      <c r="L143" s="164"/>
    </row>
    <row r="144" spans="1:13" ht="15.75" customHeight="1" x14ac:dyDescent="0.2">
      <c r="A144" s="493"/>
      <c r="B144" s="493" t="s">
        <v>714</v>
      </c>
      <c r="C144" s="936" t="s">
        <v>490</v>
      </c>
      <c r="D144" s="937"/>
      <c r="E144" s="937"/>
      <c r="F144" s="938"/>
      <c r="G144" s="123"/>
      <c r="H144" s="107"/>
      <c r="I144" s="118"/>
      <c r="J144" s="119"/>
      <c r="K144" s="119">
        <f>K145</f>
        <v>2250000</v>
      </c>
      <c r="L144" s="56"/>
    </row>
    <row r="145" spans="1:12" ht="15" customHeight="1" x14ac:dyDescent="0.2">
      <c r="A145" s="493"/>
      <c r="B145" s="57"/>
      <c r="C145" s="57"/>
      <c r="D145" s="10">
        <v>1</v>
      </c>
      <c r="E145" s="164" t="s">
        <v>491</v>
      </c>
      <c r="F145" s="28"/>
      <c r="G145" s="164" t="s">
        <v>74</v>
      </c>
      <c r="H145" s="97">
        <v>45</v>
      </c>
      <c r="I145" s="14" t="s">
        <v>95</v>
      </c>
      <c r="J145" s="22">
        <v>50000</v>
      </c>
      <c r="K145" s="22">
        <f>H145*J145</f>
        <v>2250000</v>
      </c>
      <c r="L145" s="49"/>
    </row>
    <row r="146" spans="1:12" ht="15.75" customHeight="1" x14ac:dyDescent="0.2">
      <c r="A146" s="493"/>
      <c r="B146" s="493" t="s">
        <v>751</v>
      </c>
      <c r="C146" s="107" t="s">
        <v>492</v>
      </c>
      <c r="D146" s="122"/>
      <c r="E146" s="28"/>
      <c r="F146" s="106"/>
      <c r="G146" s="106"/>
      <c r="H146" s="107"/>
      <c r="I146" s="118"/>
      <c r="J146" s="119"/>
      <c r="K146" s="119">
        <f>K147</f>
        <v>3500000</v>
      </c>
      <c r="L146" s="56"/>
    </row>
    <row r="147" spans="1:12" x14ac:dyDescent="0.2">
      <c r="A147" s="493"/>
      <c r="B147" s="57"/>
      <c r="C147" s="57"/>
      <c r="D147" s="96">
        <v>1</v>
      </c>
      <c r="E147" s="164" t="s">
        <v>391</v>
      </c>
      <c r="F147" s="28"/>
      <c r="G147" s="164" t="s">
        <v>74</v>
      </c>
      <c r="H147" s="97">
        <v>35</v>
      </c>
      <c r="I147" s="14" t="s">
        <v>150</v>
      </c>
      <c r="J147" s="22">
        <v>100000</v>
      </c>
      <c r="K147" s="22">
        <f>H147*J147</f>
        <v>3500000</v>
      </c>
      <c r="L147" s="49"/>
    </row>
    <row r="148" spans="1:12" ht="17.25" customHeight="1" x14ac:dyDescent="0.2">
      <c r="A148" s="493"/>
      <c r="B148" s="493" t="s">
        <v>770</v>
      </c>
      <c r="C148" s="107" t="s">
        <v>493</v>
      </c>
      <c r="D148" s="122"/>
      <c r="E148" s="28"/>
      <c r="F148" s="106"/>
      <c r="G148" s="106"/>
      <c r="H148" s="107"/>
      <c r="I148" s="118"/>
      <c r="J148" s="119"/>
      <c r="K148" s="119">
        <f>K149</f>
        <v>9000000</v>
      </c>
      <c r="L148" s="56"/>
    </row>
    <row r="149" spans="1:12" ht="17.25" customHeight="1" x14ac:dyDescent="0.2">
      <c r="A149" s="493"/>
      <c r="B149" s="28"/>
      <c r="C149" s="57"/>
      <c r="D149" s="96">
        <v>1</v>
      </c>
      <c r="E149" s="164" t="s">
        <v>494</v>
      </c>
      <c r="F149" s="28"/>
      <c r="G149" s="164" t="s">
        <v>74</v>
      </c>
      <c r="H149" s="97">
        <v>120</v>
      </c>
      <c r="I149" s="14" t="s">
        <v>201</v>
      </c>
      <c r="J149" s="22">
        <v>75000</v>
      </c>
      <c r="K149" s="22">
        <f>H149*J149</f>
        <v>9000000</v>
      </c>
      <c r="L149" s="49"/>
    </row>
    <row r="150" spans="1:12" ht="18" customHeight="1" x14ac:dyDescent="0.2">
      <c r="A150" s="493"/>
      <c r="B150" s="666">
        <v>2</v>
      </c>
      <c r="C150" s="322" t="s">
        <v>392</v>
      </c>
      <c r="D150" s="164"/>
      <c r="E150" s="74"/>
      <c r="F150" s="29"/>
      <c r="G150" s="164"/>
      <c r="H150" s="97"/>
      <c r="I150" s="14"/>
      <c r="J150" s="22"/>
      <c r="K150" s="22"/>
      <c r="L150" s="60">
        <f>K152+K157+K163+K165+K167+K172+K189</f>
        <v>28020000</v>
      </c>
    </row>
    <row r="151" spans="1:12" ht="18" customHeight="1" x14ac:dyDescent="0.2">
      <c r="A151" s="493"/>
      <c r="B151" s="493"/>
      <c r="C151" s="107" t="s">
        <v>823</v>
      </c>
      <c r="D151" s="28"/>
      <c r="E151" s="106"/>
      <c r="F151" s="106"/>
      <c r="G151" s="106"/>
      <c r="H151" s="117"/>
      <c r="I151" s="118"/>
      <c r="J151" s="119"/>
      <c r="K151" s="119"/>
      <c r="L151" s="56"/>
    </row>
    <row r="152" spans="1:12" ht="17.25" customHeight="1" x14ac:dyDescent="0.2">
      <c r="A152" s="493"/>
      <c r="B152" s="493" t="s">
        <v>709</v>
      </c>
      <c r="C152" s="933" t="s">
        <v>167</v>
      </c>
      <c r="D152" s="934"/>
      <c r="E152" s="934"/>
      <c r="F152" s="935"/>
      <c r="G152" s="123"/>
      <c r="H152" s="107"/>
      <c r="I152" s="118"/>
      <c r="J152" s="119"/>
      <c r="K152" s="119">
        <f>SUM(K153:K156)</f>
        <v>240000</v>
      </c>
      <c r="L152" s="56"/>
    </row>
    <row r="153" spans="1:12" ht="16.5" customHeight="1" x14ac:dyDescent="0.2">
      <c r="A153" s="493"/>
      <c r="B153" s="493"/>
      <c r="C153" s="493"/>
      <c r="D153" s="10">
        <v>1</v>
      </c>
      <c r="E153" s="488" t="s">
        <v>136</v>
      </c>
      <c r="F153" s="28"/>
      <c r="G153" s="23" t="s">
        <v>74</v>
      </c>
      <c r="H153" s="97">
        <v>5</v>
      </c>
      <c r="I153" s="14" t="s">
        <v>168</v>
      </c>
      <c r="J153" s="22">
        <v>5000</v>
      </c>
      <c r="K153" s="22">
        <f>H153*J153</f>
        <v>25000</v>
      </c>
      <c r="L153" s="56"/>
    </row>
    <row r="154" spans="1:12" ht="17.25" customHeight="1" x14ac:dyDescent="0.2">
      <c r="A154" s="493"/>
      <c r="B154" s="493"/>
      <c r="C154" s="493"/>
      <c r="D154" s="10">
        <v>2</v>
      </c>
      <c r="E154" s="23" t="s">
        <v>393</v>
      </c>
      <c r="F154" s="164"/>
      <c r="G154" s="23" t="s">
        <v>74</v>
      </c>
      <c r="H154" s="97">
        <v>10</v>
      </c>
      <c r="I154" s="14" t="s">
        <v>150</v>
      </c>
      <c r="J154" s="22">
        <v>10000</v>
      </c>
      <c r="K154" s="22">
        <f t="shared" ref="K154:K156" si="18">H154*J154</f>
        <v>100000</v>
      </c>
      <c r="L154" s="56"/>
    </row>
    <row r="155" spans="1:12" ht="18" customHeight="1" x14ac:dyDescent="0.2">
      <c r="A155" s="493"/>
      <c r="B155" s="493"/>
      <c r="C155" s="493"/>
      <c r="D155" s="10">
        <v>3</v>
      </c>
      <c r="E155" s="23" t="s">
        <v>166</v>
      </c>
      <c r="F155" s="164"/>
      <c r="G155" s="23" t="s">
        <v>74</v>
      </c>
      <c r="H155" s="97">
        <v>3</v>
      </c>
      <c r="I155" s="14" t="s">
        <v>151</v>
      </c>
      <c r="J155" s="22">
        <v>5000</v>
      </c>
      <c r="K155" s="22">
        <f t="shared" si="18"/>
        <v>15000</v>
      </c>
      <c r="L155" s="56"/>
    </row>
    <row r="156" spans="1:12" ht="18" customHeight="1" x14ac:dyDescent="0.2">
      <c r="A156" s="493"/>
      <c r="B156" s="493"/>
      <c r="C156" s="493"/>
      <c r="D156" s="10">
        <v>4</v>
      </c>
      <c r="E156" s="944" t="s">
        <v>771</v>
      </c>
      <c r="F156" s="945"/>
      <c r="G156" s="23" t="s">
        <v>74</v>
      </c>
      <c r="H156" s="97">
        <v>10</v>
      </c>
      <c r="I156" s="14" t="s">
        <v>93</v>
      </c>
      <c r="J156" s="22">
        <v>10000</v>
      </c>
      <c r="K156" s="22">
        <f t="shared" si="18"/>
        <v>100000</v>
      </c>
      <c r="L156" s="56"/>
    </row>
    <row r="157" spans="1:12" ht="18.75" customHeight="1" x14ac:dyDescent="0.2">
      <c r="A157" s="493"/>
      <c r="B157" s="493" t="s">
        <v>714</v>
      </c>
      <c r="C157" s="936" t="s">
        <v>142</v>
      </c>
      <c r="D157" s="937"/>
      <c r="E157" s="937"/>
      <c r="F157" s="938"/>
      <c r="G157" s="123"/>
      <c r="H157" s="107"/>
      <c r="I157" s="118"/>
      <c r="J157" s="119"/>
      <c r="K157" s="119">
        <f>SUM(K158:K162)</f>
        <v>2900000</v>
      </c>
      <c r="L157" s="56"/>
    </row>
    <row r="158" spans="1:12" ht="18" customHeight="1" x14ac:dyDescent="0.2">
      <c r="A158" s="493"/>
      <c r="B158" s="493"/>
      <c r="C158" s="493"/>
      <c r="D158" s="10">
        <v>1</v>
      </c>
      <c r="E158" s="164" t="s">
        <v>824</v>
      </c>
      <c r="F158" s="164"/>
      <c r="G158" s="164" t="s">
        <v>74</v>
      </c>
      <c r="H158" s="97">
        <v>40</v>
      </c>
      <c r="I158" s="14" t="s">
        <v>112</v>
      </c>
      <c r="J158" s="22">
        <v>15000</v>
      </c>
      <c r="K158" s="22">
        <f>H158*J158</f>
        <v>600000</v>
      </c>
      <c r="L158" s="49"/>
    </row>
    <row r="159" spans="1:12" ht="18" customHeight="1" x14ac:dyDescent="0.2">
      <c r="A159" s="493"/>
      <c r="B159" s="493"/>
      <c r="C159" s="493"/>
      <c r="D159" s="10">
        <v>2</v>
      </c>
      <c r="E159" s="164" t="s">
        <v>825</v>
      </c>
      <c r="F159" s="164"/>
      <c r="G159" s="164" t="s">
        <v>74</v>
      </c>
      <c r="H159" s="97">
        <v>40</v>
      </c>
      <c r="I159" s="14" t="s">
        <v>112</v>
      </c>
      <c r="J159" s="22">
        <v>5000</v>
      </c>
      <c r="K159" s="22">
        <f t="shared" ref="K159:K162" si="19">H159*J159</f>
        <v>200000</v>
      </c>
      <c r="L159" s="49"/>
    </row>
    <row r="160" spans="1:12" ht="15.75" customHeight="1" x14ac:dyDescent="0.2">
      <c r="A160" s="493"/>
      <c r="B160" s="493"/>
      <c r="C160" s="493"/>
      <c r="D160" s="10">
        <v>3</v>
      </c>
      <c r="E160" s="164" t="s">
        <v>826</v>
      </c>
      <c r="F160" s="164"/>
      <c r="G160" s="164" t="s">
        <v>74</v>
      </c>
      <c r="H160" s="97">
        <v>6</v>
      </c>
      <c r="I160" s="14" t="s">
        <v>95</v>
      </c>
      <c r="J160" s="22">
        <v>50000</v>
      </c>
      <c r="K160" s="22">
        <f t="shared" si="19"/>
        <v>300000</v>
      </c>
      <c r="L160" s="49"/>
    </row>
    <row r="161" spans="1:12" ht="16.5" customHeight="1" x14ac:dyDescent="0.2">
      <c r="A161" s="493"/>
      <c r="B161" s="493"/>
      <c r="C161" s="493"/>
      <c r="D161" s="10">
        <v>4</v>
      </c>
      <c r="E161" s="164" t="s">
        <v>827</v>
      </c>
      <c r="F161" s="164"/>
      <c r="G161" s="164" t="s">
        <v>74</v>
      </c>
      <c r="H161" s="97">
        <v>20</v>
      </c>
      <c r="I161" s="14" t="s">
        <v>95</v>
      </c>
      <c r="J161" s="22">
        <v>50000</v>
      </c>
      <c r="K161" s="22">
        <f t="shared" si="19"/>
        <v>1000000</v>
      </c>
      <c r="L161" s="49"/>
    </row>
    <row r="162" spans="1:12" ht="17.25" customHeight="1" x14ac:dyDescent="0.2">
      <c r="A162" s="493"/>
      <c r="B162" s="493"/>
      <c r="C162" s="493"/>
      <c r="D162" s="10">
        <v>5</v>
      </c>
      <c r="E162" s="164" t="s">
        <v>828</v>
      </c>
      <c r="F162" s="164"/>
      <c r="G162" s="164" t="s">
        <v>74</v>
      </c>
      <c r="H162" s="97">
        <v>10</v>
      </c>
      <c r="I162" s="14" t="s">
        <v>95</v>
      </c>
      <c r="J162" s="22">
        <v>80000</v>
      </c>
      <c r="K162" s="22">
        <f t="shared" si="19"/>
        <v>800000</v>
      </c>
      <c r="L162" s="49"/>
    </row>
    <row r="163" spans="1:12" ht="16.5" customHeight="1" x14ac:dyDescent="0.2">
      <c r="A163" s="493"/>
      <c r="B163" s="493" t="s">
        <v>761</v>
      </c>
      <c r="C163" s="868" t="s">
        <v>268</v>
      </c>
      <c r="D163" s="869"/>
      <c r="E163" s="869"/>
      <c r="F163" s="870"/>
      <c r="G163" s="29"/>
      <c r="H163" s="35"/>
      <c r="I163" s="45"/>
      <c r="J163" s="489"/>
      <c r="K163" s="489">
        <f>K164</f>
        <v>1400000</v>
      </c>
      <c r="L163" s="49"/>
    </row>
    <row r="164" spans="1:12" ht="16.5" customHeight="1" x14ac:dyDescent="0.2">
      <c r="A164" s="493"/>
      <c r="B164" s="493"/>
      <c r="C164" s="493"/>
      <c r="D164" s="113">
        <v>1</v>
      </c>
      <c r="E164" s="939" t="s">
        <v>772</v>
      </c>
      <c r="F164" s="940"/>
      <c r="G164" s="164" t="s">
        <v>74</v>
      </c>
      <c r="H164" s="97">
        <v>7</v>
      </c>
      <c r="I164" s="14" t="s">
        <v>97</v>
      </c>
      <c r="J164" s="22">
        <v>200000</v>
      </c>
      <c r="K164" s="22">
        <f t="shared" ref="K164" si="20">H164*J164</f>
        <v>1400000</v>
      </c>
      <c r="L164" s="49"/>
    </row>
    <row r="165" spans="1:12" ht="17.25" customHeight="1" x14ac:dyDescent="0.2">
      <c r="A165" s="493"/>
      <c r="B165" s="493" t="s">
        <v>724</v>
      </c>
      <c r="C165" s="941" t="s">
        <v>400</v>
      </c>
      <c r="D165" s="942"/>
      <c r="E165" s="942"/>
      <c r="F165" s="943"/>
      <c r="G165" s="106"/>
      <c r="H165" s="117"/>
      <c r="I165" s="118"/>
      <c r="J165" s="119"/>
      <c r="K165" s="119">
        <f>K166</f>
        <v>200000</v>
      </c>
      <c r="L165" s="49"/>
    </row>
    <row r="166" spans="1:12" ht="15.75" customHeight="1" x14ac:dyDescent="0.2">
      <c r="A166" s="493"/>
      <c r="B166" s="493"/>
      <c r="C166" s="493"/>
      <c r="D166" s="10">
        <v>1</v>
      </c>
      <c r="E166" s="164" t="s">
        <v>401</v>
      </c>
      <c r="F166" s="28"/>
      <c r="G166" s="164" t="s">
        <v>74</v>
      </c>
      <c r="H166" s="97">
        <v>1</v>
      </c>
      <c r="I166" s="14" t="s">
        <v>101</v>
      </c>
      <c r="J166" s="22">
        <v>200000</v>
      </c>
      <c r="K166" s="22">
        <f>H166*J166</f>
        <v>200000</v>
      </c>
      <c r="L166" s="49"/>
    </row>
    <row r="167" spans="1:12" ht="15.75" customHeight="1" x14ac:dyDescent="0.2">
      <c r="A167" s="493"/>
      <c r="B167" s="493" t="s">
        <v>730</v>
      </c>
      <c r="C167" s="111" t="s">
        <v>755</v>
      </c>
      <c r="D167" s="28"/>
      <c r="E167" s="28"/>
      <c r="F167" s="106"/>
      <c r="G167" s="164"/>
      <c r="H167" s="97"/>
      <c r="I167" s="14"/>
      <c r="J167" s="22"/>
      <c r="K167" s="489">
        <f>SUM(K168:K171)</f>
        <v>3000000</v>
      </c>
      <c r="L167" s="49"/>
    </row>
    <row r="168" spans="1:12" ht="15.75" customHeight="1" x14ac:dyDescent="0.2">
      <c r="A168" s="493"/>
      <c r="B168" s="493"/>
      <c r="C168" s="493"/>
      <c r="D168" s="10">
        <v>1</v>
      </c>
      <c r="E168" s="164" t="s">
        <v>397</v>
      </c>
      <c r="F168" s="164"/>
      <c r="G168" s="164" t="s">
        <v>74</v>
      </c>
      <c r="H168" s="97">
        <v>1</v>
      </c>
      <c r="I168" s="14" t="s">
        <v>144</v>
      </c>
      <c r="J168" s="22">
        <v>160000</v>
      </c>
      <c r="K168" s="22">
        <f t="shared" ref="K168:K171" si="21">H168*J168</f>
        <v>160000</v>
      </c>
      <c r="L168" s="49"/>
    </row>
    <row r="169" spans="1:12" ht="15.75" customHeight="1" x14ac:dyDescent="0.2">
      <c r="A169" s="493"/>
      <c r="B169" s="493"/>
      <c r="C169" s="493"/>
      <c r="D169" s="10">
        <v>2</v>
      </c>
      <c r="E169" s="164" t="s">
        <v>398</v>
      </c>
      <c r="F169" s="164"/>
      <c r="G169" s="164" t="s">
        <v>74</v>
      </c>
      <c r="H169" s="97">
        <v>1</v>
      </c>
      <c r="I169" s="14" t="s">
        <v>144</v>
      </c>
      <c r="J169" s="22">
        <v>140000</v>
      </c>
      <c r="K169" s="22">
        <f t="shared" si="21"/>
        <v>140000</v>
      </c>
      <c r="L169" s="49"/>
    </row>
    <row r="170" spans="1:12" ht="15.75" customHeight="1" x14ac:dyDescent="0.2">
      <c r="A170" s="493"/>
      <c r="B170" s="493"/>
      <c r="C170" s="493"/>
      <c r="D170" s="10">
        <v>3</v>
      </c>
      <c r="E170" s="164" t="s">
        <v>607</v>
      </c>
      <c r="F170" s="164"/>
      <c r="G170" s="164" t="s">
        <v>74</v>
      </c>
      <c r="H170" s="97">
        <v>5</v>
      </c>
      <c r="I170" s="14" t="s">
        <v>144</v>
      </c>
      <c r="J170" s="22">
        <v>120000</v>
      </c>
      <c r="K170" s="22">
        <f t="shared" si="21"/>
        <v>600000</v>
      </c>
      <c r="L170" s="49"/>
    </row>
    <row r="171" spans="1:12" ht="15.75" customHeight="1" x14ac:dyDescent="0.2">
      <c r="A171" s="493"/>
      <c r="B171" s="493"/>
      <c r="C171" s="493"/>
      <c r="D171" s="10">
        <v>4</v>
      </c>
      <c r="E171" s="164" t="s">
        <v>399</v>
      </c>
      <c r="F171" s="164"/>
      <c r="G171" s="164" t="s">
        <v>74</v>
      </c>
      <c r="H171" s="97">
        <v>84</v>
      </c>
      <c r="I171" s="14" t="s">
        <v>144</v>
      </c>
      <c r="J171" s="22">
        <v>25000</v>
      </c>
      <c r="K171" s="22">
        <f t="shared" si="21"/>
        <v>2100000</v>
      </c>
      <c r="L171" s="49"/>
    </row>
    <row r="172" spans="1:12" ht="18" customHeight="1" x14ac:dyDescent="0.2">
      <c r="A172" s="493"/>
      <c r="B172" s="493" t="s">
        <v>773</v>
      </c>
      <c r="C172" s="691" t="s">
        <v>774</v>
      </c>
      <c r="D172" s="692"/>
      <c r="E172" s="692"/>
      <c r="F172" s="692"/>
      <c r="G172" s="122"/>
      <c r="H172" s="122"/>
      <c r="I172" s="28"/>
      <c r="J172" s="164"/>
      <c r="K172" s="119">
        <f>SUM(K173:K188)</f>
        <v>17320000</v>
      </c>
      <c r="L172" s="49"/>
    </row>
    <row r="173" spans="1:12" ht="16.5" customHeight="1" x14ac:dyDescent="0.2">
      <c r="A173" s="493"/>
      <c r="B173" s="493"/>
      <c r="C173" s="493"/>
      <c r="D173" s="10">
        <v>1</v>
      </c>
      <c r="E173" s="164" t="s">
        <v>775</v>
      </c>
      <c r="F173" s="164"/>
      <c r="G173" s="164" t="s">
        <v>74</v>
      </c>
      <c r="H173" s="97">
        <v>10</v>
      </c>
      <c r="I173" s="14" t="s">
        <v>149</v>
      </c>
      <c r="J173" s="22">
        <v>250000</v>
      </c>
      <c r="K173" s="22">
        <f>H173*J173</f>
        <v>2500000</v>
      </c>
      <c r="L173" s="49"/>
    </row>
    <row r="174" spans="1:12" ht="18" customHeight="1" x14ac:dyDescent="0.2">
      <c r="A174" s="493"/>
      <c r="B174" s="493"/>
      <c r="C174" s="493"/>
      <c r="D174" s="10">
        <v>2</v>
      </c>
      <c r="E174" s="164" t="s">
        <v>776</v>
      </c>
      <c r="F174" s="164"/>
      <c r="G174" s="164" t="s">
        <v>74</v>
      </c>
      <c r="H174" s="97">
        <v>10</v>
      </c>
      <c r="I174" s="14" t="s">
        <v>149</v>
      </c>
      <c r="J174" s="22">
        <v>200000</v>
      </c>
      <c r="K174" s="22">
        <f t="shared" ref="K174:K183" si="22">H174*J174</f>
        <v>2000000</v>
      </c>
      <c r="L174" s="49"/>
    </row>
    <row r="175" spans="1:12" ht="16.5" customHeight="1" x14ac:dyDescent="0.2">
      <c r="A175" s="493"/>
      <c r="B175" s="493"/>
      <c r="C175" s="493"/>
      <c r="D175" s="10">
        <v>3</v>
      </c>
      <c r="E175" s="164" t="s">
        <v>777</v>
      </c>
      <c r="F175" s="164"/>
      <c r="G175" s="164" t="s">
        <v>74</v>
      </c>
      <c r="H175" s="97">
        <v>10</v>
      </c>
      <c r="I175" s="14" t="s">
        <v>149</v>
      </c>
      <c r="J175" s="22">
        <v>150000</v>
      </c>
      <c r="K175" s="22">
        <f t="shared" si="22"/>
        <v>1500000</v>
      </c>
      <c r="L175" s="49"/>
    </row>
    <row r="176" spans="1:12" ht="15" customHeight="1" x14ac:dyDescent="0.2">
      <c r="A176" s="493"/>
      <c r="B176" s="493"/>
      <c r="C176" s="493"/>
      <c r="D176" s="10">
        <v>4</v>
      </c>
      <c r="E176" s="926" t="s">
        <v>778</v>
      </c>
      <c r="F176" s="927"/>
      <c r="G176" s="164" t="s">
        <v>74</v>
      </c>
      <c r="H176" s="97">
        <v>10</v>
      </c>
      <c r="I176" s="14" t="s">
        <v>149</v>
      </c>
      <c r="J176" s="22">
        <v>120000</v>
      </c>
      <c r="K176" s="22">
        <f t="shared" si="22"/>
        <v>1200000</v>
      </c>
      <c r="L176" s="49"/>
    </row>
    <row r="177" spans="1:15" ht="18" customHeight="1" x14ac:dyDescent="0.2">
      <c r="A177" s="493"/>
      <c r="B177" s="493"/>
      <c r="C177" s="493"/>
      <c r="D177" s="10">
        <v>5</v>
      </c>
      <c r="E177" s="926" t="s">
        <v>778</v>
      </c>
      <c r="F177" s="927"/>
      <c r="G177" s="164" t="s">
        <v>74</v>
      </c>
      <c r="H177" s="97">
        <v>10</v>
      </c>
      <c r="I177" s="14" t="s">
        <v>149</v>
      </c>
      <c r="J177" s="22">
        <v>110000</v>
      </c>
      <c r="K177" s="22">
        <f t="shared" si="22"/>
        <v>1100000</v>
      </c>
      <c r="L177" s="49"/>
    </row>
    <row r="178" spans="1:15" ht="15.75" customHeight="1" x14ac:dyDescent="0.2">
      <c r="A178" s="493"/>
      <c r="B178" s="493"/>
      <c r="C178" s="493"/>
      <c r="D178" s="10">
        <v>6</v>
      </c>
      <c r="E178" s="926" t="s">
        <v>778</v>
      </c>
      <c r="F178" s="927"/>
      <c r="G178" s="164" t="s">
        <v>74</v>
      </c>
      <c r="H178" s="97">
        <v>10</v>
      </c>
      <c r="I178" s="14" t="s">
        <v>149</v>
      </c>
      <c r="J178" s="22">
        <v>100000</v>
      </c>
      <c r="K178" s="22">
        <f t="shared" si="22"/>
        <v>1000000</v>
      </c>
      <c r="L178" s="49"/>
    </row>
    <row r="179" spans="1:15" ht="15.75" customHeight="1" x14ac:dyDescent="0.2">
      <c r="A179" s="493"/>
      <c r="B179" s="493"/>
      <c r="C179" s="493"/>
      <c r="D179" s="10">
        <v>7</v>
      </c>
      <c r="E179" s="164" t="s">
        <v>779</v>
      </c>
      <c r="F179" s="164"/>
      <c r="G179" s="164" t="s">
        <v>74</v>
      </c>
      <c r="H179" s="97">
        <v>1</v>
      </c>
      <c r="I179" s="14" t="s">
        <v>144</v>
      </c>
      <c r="J179" s="22">
        <v>250000</v>
      </c>
      <c r="K179" s="22">
        <f t="shared" si="22"/>
        <v>250000</v>
      </c>
      <c r="L179" s="49"/>
    </row>
    <row r="180" spans="1:15" ht="15.75" customHeight="1" x14ac:dyDescent="0.2">
      <c r="A180" s="493"/>
      <c r="B180" s="493"/>
      <c r="C180" s="493"/>
      <c r="D180" s="10">
        <v>8</v>
      </c>
      <c r="E180" s="164" t="s">
        <v>780</v>
      </c>
      <c r="F180" s="164"/>
      <c r="G180" s="164" t="s">
        <v>74</v>
      </c>
      <c r="H180" s="97">
        <v>1</v>
      </c>
      <c r="I180" s="14" t="s">
        <v>144</v>
      </c>
      <c r="J180" s="22">
        <v>150000</v>
      </c>
      <c r="K180" s="22">
        <f t="shared" si="22"/>
        <v>150000</v>
      </c>
      <c r="L180" s="49"/>
    </row>
    <row r="181" spans="1:15" ht="15.75" customHeight="1" x14ac:dyDescent="0.2">
      <c r="A181" s="493"/>
      <c r="B181" s="493"/>
      <c r="C181" s="493"/>
      <c r="D181" s="10">
        <v>9</v>
      </c>
      <c r="E181" s="164" t="s">
        <v>781</v>
      </c>
      <c r="F181" s="164"/>
      <c r="G181" s="164" t="s">
        <v>74</v>
      </c>
      <c r="H181" s="97">
        <v>1</v>
      </c>
      <c r="I181" s="14" t="s">
        <v>144</v>
      </c>
      <c r="J181" s="22">
        <v>100000</v>
      </c>
      <c r="K181" s="22">
        <f t="shared" si="22"/>
        <v>100000</v>
      </c>
      <c r="L181" s="49"/>
    </row>
    <row r="182" spans="1:15" ht="16.5" customHeight="1" x14ac:dyDescent="0.2">
      <c r="A182" s="493"/>
      <c r="B182" s="493"/>
      <c r="C182" s="493"/>
      <c r="D182" s="10">
        <v>10</v>
      </c>
      <c r="E182" s="164" t="s">
        <v>782</v>
      </c>
      <c r="F182" s="164"/>
      <c r="G182" s="164" t="s">
        <v>74</v>
      </c>
      <c r="H182" s="97">
        <v>10</v>
      </c>
      <c r="I182" s="14" t="s">
        <v>149</v>
      </c>
      <c r="J182" s="22">
        <v>150000</v>
      </c>
      <c r="K182" s="22">
        <f t="shared" si="22"/>
        <v>1500000</v>
      </c>
      <c r="L182" s="49"/>
    </row>
    <row r="183" spans="1:15" ht="15.75" customHeight="1" x14ac:dyDescent="0.2">
      <c r="A183" s="493"/>
      <c r="B183" s="493"/>
      <c r="C183" s="493"/>
      <c r="D183" s="10">
        <v>11</v>
      </c>
      <c r="E183" s="164" t="s">
        <v>783</v>
      </c>
      <c r="F183" s="164"/>
      <c r="G183" s="164" t="s">
        <v>74</v>
      </c>
      <c r="H183" s="97">
        <v>10</v>
      </c>
      <c r="I183" s="14" t="s">
        <v>149</v>
      </c>
      <c r="J183" s="22">
        <v>100000</v>
      </c>
      <c r="K183" s="22">
        <f t="shared" si="22"/>
        <v>1000000</v>
      </c>
      <c r="L183" s="49"/>
    </row>
    <row r="184" spans="1:15" ht="18" customHeight="1" x14ac:dyDescent="0.2">
      <c r="A184" s="493"/>
      <c r="B184" s="493"/>
      <c r="C184" s="493"/>
      <c r="D184" s="10">
        <v>12</v>
      </c>
      <c r="E184" s="164" t="s">
        <v>784</v>
      </c>
      <c r="F184" s="164"/>
      <c r="G184" s="164" t="s">
        <v>74</v>
      </c>
      <c r="H184" s="97">
        <v>10</v>
      </c>
      <c r="I184" s="14" t="s">
        <v>149</v>
      </c>
      <c r="J184" s="22">
        <v>90000</v>
      </c>
      <c r="K184" s="22">
        <f>H184*J184</f>
        <v>900000</v>
      </c>
      <c r="L184" s="49"/>
    </row>
    <row r="185" spans="1:15" ht="16.5" customHeight="1" x14ac:dyDescent="0.2">
      <c r="A185" s="493"/>
      <c r="B185" s="493"/>
      <c r="C185" s="493"/>
      <c r="D185" s="10">
        <v>13</v>
      </c>
      <c r="E185" s="164" t="s">
        <v>785</v>
      </c>
      <c r="F185" s="164"/>
      <c r="G185" s="164" t="s">
        <v>74</v>
      </c>
      <c r="H185" s="97">
        <v>10</v>
      </c>
      <c r="I185" s="14" t="s">
        <v>149</v>
      </c>
      <c r="J185" s="22">
        <v>150000</v>
      </c>
      <c r="K185" s="22">
        <f t="shared" ref="K185:K188" si="23">H185*J185</f>
        <v>1500000</v>
      </c>
      <c r="L185" s="49"/>
    </row>
    <row r="186" spans="1:15" ht="15.75" customHeight="1" x14ac:dyDescent="0.2">
      <c r="A186" s="493"/>
      <c r="B186" s="493"/>
      <c r="C186" s="493"/>
      <c r="D186" s="10">
        <v>14</v>
      </c>
      <c r="E186" s="164" t="s">
        <v>786</v>
      </c>
      <c r="F186" s="164"/>
      <c r="G186" s="164" t="s">
        <v>74</v>
      </c>
      <c r="H186" s="97">
        <v>10</v>
      </c>
      <c r="I186" s="14" t="s">
        <v>149</v>
      </c>
      <c r="J186" s="22">
        <v>100000</v>
      </c>
      <c r="K186" s="22">
        <f t="shared" si="23"/>
        <v>1000000</v>
      </c>
      <c r="L186" s="49"/>
    </row>
    <row r="187" spans="1:15" ht="15" customHeight="1" x14ac:dyDescent="0.2">
      <c r="A187" s="493"/>
      <c r="B187" s="493"/>
      <c r="C187" s="493"/>
      <c r="D187" s="10">
        <v>15</v>
      </c>
      <c r="E187" s="164" t="s">
        <v>787</v>
      </c>
      <c r="F187" s="164"/>
      <c r="G187" s="164" t="s">
        <v>74</v>
      </c>
      <c r="H187" s="97">
        <v>10</v>
      </c>
      <c r="I187" s="14" t="s">
        <v>149</v>
      </c>
      <c r="J187" s="22">
        <v>90000</v>
      </c>
      <c r="K187" s="22">
        <f t="shared" si="23"/>
        <v>900000</v>
      </c>
      <c r="L187" s="49"/>
    </row>
    <row r="188" spans="1:15" ht="18" customHeight="1" x14ac:dyDescent="0.2">
      <c r="A188" s="493"/>
      <c r="B188" s="493"/>
      <c r="C188" s="493"/>
      <c r="D188" s="10">
        <v>19</v>
      </c>
      <c r="E188" s="928" t="s">
        <v>788</v>
      </c>
      <c r="F188" s="929"/>
      <c r="G188" s="164" t="s">
        <v>74</v>
      </c>
      <c r="H188" s="97">
        <v>18</v>
      </c>
      <c r="I188" s="14" t="s">
        <v>90</v>
      </c>
      <c r="J188" s="22">
        <v>40000</v>
      </c>
      <c r="K188" s="22">
        <f t="shared" si="23"/>
        <v>720000</v>
      </c>
      <c r="L188" s="49"/>
    </row>
    <row r="189" spans="1:15" ht="18" customHeight="1" x14ac:dyDescent="0.2">
      <c r="A189" s="493"/>
      <c r="B189" s="493" t="s">
        <v>789</v>
      </c>
      <c r="C189" s="930" t="s">
        <v>509</v>
      </c>
      <c r="D189" s="931"/>
      <c r="E189" s="931"/>
      <c r="F189" s="932"/>
      <c r="G189" s="106"/>
      <c r="H189" s="117"/>
      <c r="I189" s="118"/>
      <c r="J189" s="119"/>
      <c r="K189" s="119">
        <f>SUM(K190:K194)</f>
        <v>2960000</v>
      </c>
      <c r="L189" s="49"/>
    </row>
    <row r="190" spans="1:15" ht="17.25" customHeight="1" x14ac:dyDescent="0.2">
      <c r="A190" s="493"/>
      <c r="B190" s="493"/>
      <c r="C190" s="493"/>
      <c r="D190" s="10">
        <v>1</v>
      </c>
      <c r="E190" s="164" t="s">
        <v>829</v>
      </c>
      <c r="F190" s="164"/>
      <c r="G190" s="164" t="s">
        <v>74</v>
      </c>
      <c r="H190" s="97">
        <v>2</v>
      </c>
      <c r="I190" s="14" t="s">
        <v>150</v>
      </c>
      <c r="J190" s="22">
        <v>836000</v>
      </c>
      <c r="K190" s="22">
        <f>H190*J190</f>
        <v>1672000</v>
      </c>
      <c r="L190" s="49"/>
      <c r="M190" s="490">
        <v>750000</v>
      </c>
      <c r="N190" s="490">
        <v>360000</v>
      </c>
      <c r="O190" s="490">
        <v>125000</v>
      </c>
    </row>
    <row r="191" spans="1:15" ht="17.25" customHeight="1" x14ac:dyDescent="0.2">
      <c r="A191" s="493"/>
      <c r="B191" s="493"/>
      <c r="C191" s="493"/>
      <c r="D191" s="10">
        <v>2</v>
      </c>
      <c r="E191" s="164" t="s">
        <v>830</v>
      </c>
      <c r="F191" s="164"/>
      <c r="G191" s="164" t="s">
        <v>74</v>
      </c>
      <c r="H191" s="97">
        <v>2</v>
      </c>
      <c r="I191" s="14" t="s">
        <v>150</v>
      </c>
      <c r="J191" s="22">
        <v>446000</v>
      </c>
      <c r="K191" s="22">
        <f t="shared" ref="K191" si="24">H191*J191</f>
        <v>892000</v>
      </c>
      <c r="L191" s="49"/>
      <c r="M191" s="32">
        <f>M190*11.5%</f>
        <v>86250</v>
      </c>
      <c r="N191" s="32">
        <f>N190*11.5%</f>
        <v>41400</v>
      </c>
      <c r="O191" s="32">
        <f>O190*11.5%</f>
        <v>14375</v>
      </c>
    </row>
    <row r="192" spans="1:15" ht="15.75" customHeight="1" x14ac:dyDescent="0.2">
      <c r="A192" s="493"/>
      <c r="B192" s="493"/>
      <c r="C192" s="493"/>
      <c r="D192" s="10">
        <v>3</v>
      </c>
      <c r="E192" s="164" t="s">
        <v>831</v>
      </c>
      <c r="F192" s="164"/>
      <c r="G192" s="164" t="s">
        <v>74</v>
      </c>
      <c r="H192" s="97">
        <v>10</v>
      </c>
      <c r="I192" s="14" t="s">
        <v>150</v>
      </c>
      <c r="J192" s="22">
        <v>7000</v>
      </c>
      <c r="K192" s="22">
        <f t="shared" ref="K192:K194" si="25">H192*J192</f>
        <v>70000</v>
      </c>
      <c r="L192" s="49"/>
      <c r="M192" s="32">
        <f>M190+M191</f>
        <v>836250</v>
      </c>
      <c r="N192" s="32">
        <f>N190+N191</f>
        <v>401400</v>
      </c>
      <c r="O192" s="32">
        <f>O190+O191</f>
        <v>139375</v>
      </c>
    </row>
    <row r="193" spans="1:12" ht="15.75" customHeight="1" x14ac:dyDescent="0.2">
      <c r="A193" s="493"/>
      <c r="B193" s="493"/>
      <c r="C193" s="493"/>
      <c r="D193" s="10">
        <v>4</v>
      </c>
      <c r="E193" s="164" t="s">
        <v>832</v>
      </c>
      <c r="F193" s="164"/>
      <c r="G193" s="164" t="s">
        <v>74</v>
      </c>
      <c r="H193" s="97">
        <v>2</v>
      </c>
      <c r="I193" s="14" t="s">
        <v>150</v>
      </c>
      <c r="J193" s="22">
        <v>23000</v>
      </c>
      <c r="K193" s="22">
        <f t="shared" si="25"/>
        <v>46000</v>
      </c>
      <c r="L193" s="49"/>
    </row>
    <row r="194" spans="1:12" ht="15.75" customHeight="1" x14ac:dyDescent="0.2">
      <c r="A194" s="493"/>
      <c r="B194" s="493"/>
      <c r="C194" s="493"/>
      <c r="D194" s="10">
        <v>5</v>
      </c>
      <c r="E194" s="164" t="s">
        <v>833</v>
      </c>
      <c r="F194" s="164"/>
      <c r="G194" s="164" t="s">
        <v>74</v>
      </c>
      <c r="H194" s="317">
        <v>2</v>
      </c>
      <c r="I194" s="14" t="s">
        <v>150</v>
      </c>
      <c r="J194" s="22">
        <v>140000</v>
      </c>
      <c r="K194" s="22">
        <f t="shared" si="25"/>
        <v>280000</v>
      </c>
      <c r="L194" s="49"/>
    </row>
    <row r="195" spans="1:12" ht="15" customHeight="1" x14ac:dyDescent="0.2">
      <c r="A195" s="113"/>
      <c r="B195" s="666" t="s">
        <v>36</v>
      </c>
      <c r="C195" s="57" t="s">
        <v>456</v>
      </c>
      <c r="D195" s="57"/>
      <c r="E195" s="113"/>
      <c r="F195" s="669"/>
      <c r="G195" s="669"/>
      <c r="H195" s="97"/>
      <c r="I195" s="97"/>
      <c r="J195" s="97"/>
      <c r="K195" s="12"/>
      <c r="L195" s="357">
        <f>L196+L207+L224</f>
        <v>87265000</v>
      </c>
    </row>
    <row r="196" spans="1:12" ht="16.5" customHeight="1" x14ac:dyDescent="0.2">
      <c r="A196" s="113"/>
      <c r="B196" s="758">
        <v>1</v>
      </c>
      <c r="C196" s="13" t="s">
        <v>460</v>
      </c>
      <c r="E196" s="113"/>
      <c r="F196" s="411"/>
      <c r="G196" s="164"/>
      <c r="H196" s="97"/>
      <c r="I196" s="97"/>
      <c r="J196" s="97"/>
      <c r="K196" s="12"/>
      <c r="L196" s="36">
        <f>K197</f>
        <v>52000000</v>
      </c>
    </row>
    <row r="197" spans="1:12" ht="15.75" customHeight="1" x14ac:dyDescent="0.2">
      <c r="A197" s="113"/>
      <c r="B197" s="113" t="s">
        <v>730</v>
      </c>
      <c r="C197" s="933" t="s">
        <v>461</v>
      </c>
      <c r="D197" s="934"/>
      <c r="E197" s="934"/>
      <c r="F197" s="935"/>
      <c r="G197" s="110"/>
      <c r="H197" s="117"/>
      <c r="I197" s="117"/>
      <c r="J197" s="117"/>
      <c r="K197" s="117">
        <f>SUM(K198:K206)</f>
        <v>52000000</v>
      </c>
      <c r="L197" s="11"/>
    </row>
    <row r="198" spans="1:12" ht="18.75" customHeight="1" x14ac:dyDescent="0.2">
      <c r="A198" s="113"/>
      <c r="B198" s="113"/>
      <c r="C198" s="493"/>
      <c r="D198" s="113">
        <v>1</v>
      </c>
      <c r="E198" s="120" t="s">
        <v>462</v>
      </c>
      <c r="F198" s="164"/>
      <c r="G198" s="120" t="s">
        <v>471</v>
      </c>
      <c r="H198" s="97">
        <v>12</v>
      </c>
      <c r="I198" s="97" t="s">
        <v>144</v>
      </c>
      <c r="J198" s="97">
        <v>1000000</v>
      </c>
      <c r="K198" s="97">
        <f t="shared" ref="K198:K200" si="26">H198*J198</f>
        <v>12000000</v>
      </c>
      <c r="L198" s="85"/>
    </row>
    <row r="199" spans="1:12" ht="15.75" customHeight="1" x14ac:dyDescent="0.2">
      <c r="A199" s="113"/>
      <c r="B199" s="113"/>
      <c r="C199" s="493"/>
      <c r="D199" s="113">
        <v>2</v>
      </c>
      <c r="E199" s="120" t="s">
        <v>463</v>
      </c>
      <c r="F199" s="164"/>
      <c r="G199" s="120" t="s">
        <v>471</v>
      </c>
      <c r="H199" s="97">
        <v>12</v>
      </c>
      <c r="I199" s="97" t="s">
        <v>144</v>
      </c>
      <c r="J199" s="97">
        <v>1000000</v>
      </c>
      <c r="K199" s="97">
        <f t="shared" si="26"/>
        <v>12000000</v>
      </c>
      <c r="L199" s="11"/>
    </row>
    <row r="200" spans="1:12" ht="15.75" customHeight="1" x14ac:dyDescent="0.2">
      <c r="A200" s="113"/>
      <c r="B200" s="113"/>
      <c r="C200" s="493"/>
      <c r="D200" s="113">
        <v>3</v>
      </c>
      <c r="E200" s="120" t="s">
        <v>464</v>
      </c>
      <c r="F200" s="164"/>
      <c r="G200" s="120" t="s">
        <v>471</v>
      </c>
      <c r="H200" s="97">
        <v>12</v>
      </c>
      <c r="I200" s="97" t="s">
        <v>144</v>
      </c>
      <c r="J200" s="97">
        <v>1000000</v>
      </c>
      <c r="K200" s="97">
        <f t="shared" si="26"/>
        <v>12000000</v>
      </c>
      <c r="L200" s="11"/>
    </row>
    <row r="201" spans="1:12" ht="16.5" customHeight="1" x14ac:dyDescent="0.2">
      <c r="A201" s="113"/>
      <c r="B201" s="113"/>
      <c r="C201" s="493"/>
      <c r="D201" s="113">
        <v>4</v>
      </c>
      <c r="E201" s="164" t="s">
        <v>465</v>
      </c>
      <c r="F201" s="164"/>
      <c r="G201" s="120" t="s">
        <v>471</v>
      </c>
      <c r="H201" s="97">
        <v>6</v>
      </c>
      <c r="I201" s="97" t="s">
        <v>144</v>
      </c>
      <c r="J201" s="97">
        <v>500000</v>
      </c>
      <c r="K201" s="97">
        <f t="shared" ref="K201:K206" si="27">H201*J201</f>
        <v>3000000</v>
      </c>
      <c r="L201" s="12"/>
    </row>
    <row r="202" spans="1:12" ht="15.75" customHeight="1" x14ac:dyDescent="0.2">
      <c r="A202" s="113"/>
      <c r="B202" s="113"/>
      <c r="C202" s="493"/>
      <c r="D202" s="113">
        <v>5</v>
      </c>
      <c r="E202" s="164" t="s">
        <v>466</v>
      </c>
      <c r="F202" s="164"/>
      <c r="G202" s="120" t="s">
        <v>471</v>
      </c>
      <c r="H202" s="97">
        <v>6</v>
      </c>
      <c r="I202" s="97" t="s">
        <v>144</v>
      </c>
      <c r="J202" s="97">
        <v>500000</v>
      </c>
      <c r="K202" s="97">
        <f t="shared" si="27"/>
        <v>3000000</v>
      </c>
      <c r="L202" s="12"/>
    </row>
    <row r="203" spans="1:12" ht="15" customHeight="1" x14ac:dyDescent="0.2">
      <c r="A203" s="113"/>
      <c r="B203" s="113"/>
      <c r="C203" s="493"/>
      <c r="D203" s="113">
        <v>6</v>
      </c>
      <c r="E203" s="164" t="s">
        <v>467</v>
      </c>
      <c r="F203" s="164"/>
      <c r="G203" s="120" t="s">
        <v>471</v>
      </c>
      <c r="H203" s="97">
        <v>6</v>
      </c>
      <c r="I203" s="97" t="s">
        <v>144</v>
      </c>
      <c r="J203" s="97">
        <v>500000</v>
      </c>
      <c r="K203" s="97">
        <f t="shared" si="27"/>
        <v>3000000</v>
      </c>
      <c r="L203" s="12"/>
    </row>
    <row r="204" spans="1:12" ht="16.5" customHeight="1" x14ac:dyDescent="0.2">
      <c r="A204" s="113"/>
      <c r="B204" s="113"/>
      <c r="C204" s="493"/>
      <c r="D204" s="113">
        <v>7</v>
      </c>
      <c r="E204" s="83" t="s">
        <v>468</v>
      </c>
      <c r="F204" s="164"/>
      <c r="G204" s="120" t="s">
        <v>471</v>
      </c>
      <c r="H204" s="97">
        <v>4</v>
      </c>
      <c r="I204" s="97" t="s">
        <v>144</v>
      </c>
      <c r="J204" s="97">
        <v>500000</v>
      </c>
      <c r="K204" s="97">
        <f t="shared" si="27"/>
        <v>2000000</v>
      </c>
      <c r="L204" s="12"/>
    </row>
    <row r="205" spans="1:12" ht="15.75" customHeight="1" x14ac:dyDescent="0.2">
      <c r="A205" s="113"/>
      <c r="B205" s="113"/>
      <c r="C205" s="493"/>
      <c r="D205" s="113">
        <v>8</v>
      </c>
      <c r="E205" s="164" t="s">
        <v>469</v>
      </c>
      <c r="F205" s="164"/>
      <c r="G205" s="120" t="s">
        <v>471</v>
      </c>
      <c r="H205" s="97">
        <v>6</v>
      </c>
      <c r="I205" s="97" t="s">
        <v>144</v>
      </c>
      <c r="J205" s="97">
        <v>500000</v>
      </c>
      <c r="K205" s="97">
        <f t="shared" si="27"/>
        <v>3000000</v>
      </c>
      <c r="L205" s="12"/>
    </row>
    <row r="206" spans="1:12" ht="16.5" customHeight="1" x14ac:dyDescent="0.2">
      <c r="A206" s="113"/>
      <c r="B206" s="113"/>
      <c r="C206" s="493"/>
      <c r="D206" s="113">
        <v>9</v>
      </c>
      <c r="E206" s="498" t="s">
        <v>470</v>
      </c>
      <c r="F206" s="164"/>
      <c r="G206" s="120" t="s">
        <v>471</v>
      </c>
      <c r="H206" s="97">
        <v>4</v>
      </c>
      <c r="I206" s="97" t="s">
        <v>144</v>
      </c>
      <c r="J206" s="97">
        <v>500000</v>
      </c>
      <c r="K206" s="97">
        <f t="shared" si="27"/>
        <v>2000000</v>
      </c>
      <c r="L206" s="11"/>
    </row>
    <row r="207" spans="1:12" ht="17.25" customHeight="1" x14ac:dyDescent="0.2">
      <c r="A207" s="113"/>
      <c r="B207" s="758">
        <v>2</v>
      </c>
      <c r="C207" s="103" t="s">
        <v>459</v>
      </c>
      <c r="E207" s="104"/>
      <c r="F207" s="661"/>
      <c r="G207" s="107"/>
      <c r="H207" s="358"/>
      <c r="I207" s="358"/>
      <c r="J207" s="358"/>
      <c r="K207" s="358"/>
      <c r="L207" s="461">
        <f>K208+K212+K214+K217+K219</f>
        <v>14415000</v>
      </c>
    </row>
    <row r="208" spans="1:12" ht="15" customHeight="1" x14ac:dyDescent="0.2">
      <c r="A208" s="113"/>
      <c r="B208" s="113" t="s">
        <v>714</v>
      </c>
      <c r="C208" s="933" t="s">
        <v>331</v>
      </c>
      <c r="D208" s="934"/>
      <c r="E208" s="934"/>
      <c r="F208" s="935"/>
      <c r="G208" s="110"/>
      <c r="H208" s="117"/>
      <c r="I208" s="117"/>
      <c r="J208" s="117"/>
      <c r="K208" s="117">
        <f>SUM(K209:K211)</f>
        <v>5240000</v>
      </c>
      <c r="L208" s="11"/>
    </row>
    <row r="209" spans="1:12" ht="15" customHeight="1" x14ac:dyDescent="0.2">
      <c r="A209" s="113"/>
      <c r="B209" s="113"/>
      <c r="C209" s="493"/>
      <c r="D209" s="113">
        <v>1</v>
      </c>
      <c r="E209" s="120" t="s">
        <v>114</v>
      </c>
      <c r="F209" s="164"/>
      <c r="G209" s="499" t="s">
        <v>582</v>
      </c>
      <c r="H209" s="97">
        <v>242</v>
      </c>
      <c r="I209" s="97" t="s">
        <v>332</v>
      </c>
      <c r="J209" s="97">
        <v>15000</v>
      </c>
      <c r="K209" s="97">
        <f t="shared" ref="K209:K213" si="28">H209*J209</f>
        <v>3630000</v>
      </c>
      <c r="L209" s="85"/>
    </row>
    <row r="210" spans="1:12" ht="12" customHeight="1" x14ac:dyDescent="0.2">
      <c r="A210" s="113"/>
      <c r="B210" s="113"/>
      <c r="C210" s="493"/>
      <c r="D210" s="113">
        <v>2</v>
      </c>
      <c r="E210" s="120" t="s">
        <v>115</v>
      </c>
      <c r="F210" s="164"/>
      <c r="G210" s="499" t="s">
        <v>582</v>
      </c>
      <c r="H210" s="97">
        <v>242</v>
      </c>
      <c r="I210" s="97" t="s">
        <v>332</v>
      </c>
      <c r="J210" s="97">
        <v>5000</v>
      </c>
      <c r="K210" s="97">
        <f t="shared" si="28"/>
        <v>1210000</v>
      </c>
      <c r="L210" s="11"/>
    </row>
    <row r="211" spans="1:12" ht="12" customHeight="1" x14ac:dyDescent="0.2">
      <c r="A211" s="113"/>
      <c r="B211" s="113"/>
      <c r="C211" s="493"/>
      <c r="D211" s="113">
        <v>3</v>
      </c>
      <c r="E211" s="498" t="s">
        <v>305</v>
      </c>
      <c r="F211" s="164"/>
      <c r="G211" s="499" t="s">
        <v>582</v>
      </c>
      <c r="H211" s="97">
        <v>8</v>
      </c>
      <c r="I211" s="97" t="s">
        <v>333</v>
      </c>
      <c r="J211" s="97">
        <v>50000</v>
      </c>
      <c r="K211" s="97">
        <f t="shared" si="28"/>
        <v>400000</v>
      </c>
      <c r="L211" s="11"/>
    </row>
    <row r="212" spans="1:12" ht="12" customHeight="1" x14ac:dyDescent="0.2">
      <c r="A212" s="113"/>
      <c r="B212" s="113" t="s">
        <v>761</v>
      </c>
      <c r="C212" s="13" t="s">
        <v>492</v>
      </c>
      <c r="D212" s="13"/>
      <c r="F212" s="81"/>
      <c r="G212" s="41"/>
      <c r="H212" s="35"/>
      <c r="I212" s="35"/>
      <c r="J212" s="35"/>
      <c r="K212" s="35">
        <f>K213</f>
        <v>5250000</v>
      </c>
      <c r="L212" s="11"/>
    </row>
    <row r="213" spans="1:12" ht="12" customHeight="1" x14ac:dyDescent="0.2">
      <c r="A213" s="113"/>
      <c r="B213" s="113"/>
      <c r="C213" s="493"/>
      <c r="D213" s="113">
        <v>1</v>
      </c>
      <c r="E213" s="498" t="s">
        <v>839</v>
      </c>
      <c r="G213" s="499" t="s">
        <v>582</v>
      </c>
      <c r="H213" s="97">
        <v>21</v>
      </c>
      <c r="I213" s="97" t="s">
        <v>97</v>
      </c>
      <c r="J213" s="97">
        <v>250000</v>
      </c>
      <c r="K213" s="97">
        <f t="shared" si="28"/>
        <v>5250000</v>
      </c>
      <c r="L213" s="11"/>
    </row>
    <row r="214" spans="1:12" ht="14.25" customHeight="1" x14ac:dyDescent="0.2">
      <c r="A214" s="113"/>
      <c r="B214" s="113" t="s">
        <v>720</v>
      </c>
      <c r="C214" s="110" t="s">
        <v>306</v>
      </c>
      <c r="D214" s="104"/>
      <c r="F214" s="106"/>
      <c r="G214" s="106"/>
      <c r="H214" s="117"/>
      <c r="I214" s="106"/>
      <c r="J214" s="117"/>
      <c r="K214" s="117">
        <f>SUM(K215:K216)</f>
        <v>1425000</v>
      </c>
      <c r="L214" s="12"/>
    </row>
    <row r="215" spans="1:12" ht="12.75" customHeight="1" x14ac:dyDescent="0.2">
      <c r="A215" s="113"/>
      <c r="B215" s="113"/>
      <c r="C215" s="493"/>
      <c r="D215" s="116" t="s">
        <v>47</v>
      </c>
      <c r="E215" s="164" t="s">
        <v>307</v>
      </c>
      <c r="F215" s="164"/>
      <c r="G215" s="499" t="s">
        <v>582</v>
      </c>
      <c r="H215" s="97">
        <v>5</v>
      </c>
      <c r="I215" s="164" t="s">
        <v>87</v>
      </c>
      <c r="J215" s="97">
        <v>75000</v>
      </c>
      <c r="K215" s="97">
        <f>H215*J215</f>
        <v>375000</v>
      </c>
      <c r="L215" s="12"/>
    </row>
    <row r="216" spans="1:12" ht="13.5" customHeight="1" x14ac:dyDescent="0.2">
      <c r="A216" s="113"/>
      <c r="B216" s="113"/>
      <c r="C216" s="493"/>
      <c r="D216" s="116" t="s">
        <v>48</v>
      </c>
      <c r="E216" s="164" t="s">
        <v>308</v>
      </c>
      <c r="F216" s="164"/>
      <c r="G216" s="499" t="s">
        <v>582</v>
      </c>
      <c r="H216" s="97">
        <v>3</v>
      </c>
      <c r="I216" s="164" t="s">
        <v>87</v>
      </c>
      <c r="J216" s="97">
        <v>350000</v>
      </c>
      <c r="K216" s="97">
        <f>H216*J216</f>
        <v>1050000</v>
      </c>
      <c r="L216" s="12"/>
    </row>
    <row r="217" spans="1:12" ht="14.25" customHeight="1" x14ac:dyDescent="0.2">
      <c r="A217" s="113"/>
      <c r="B217" s="113" t="s">
        <v>721</v>
      </c>
      <c r="C217" s="126" t="s">
        <v>309</v>
      </c>
      <c r="D217" s="104"/>
      <c r="F217" s="126"/>
      <c r="G217" s="106"/>
      <c r="H217" s="117"/>
      <c r="I217" s="106"/>
      <c r="J217" s="117"/>
      <c r="K217" s="117">
        <f>SUM(K218:K218)</f>
        <v>800000</v>
      </c>
      <c r="L217" s="12"/>
    </row>
    <row r="218" spans="1:12" ht="14.25" customHeight="1" x14ac:dyDescent="0.2">
      <c r="A218" s="113"/>
      <c r="B218" s="113"/>
      <c r="C218" s="493"/>
      <c r="D218" s="116" t="s">
        <v>47</v>
      </c>
      <c r="E218" s="164" t="s">
        <v>310</v>
      </c>
      <c r="G218" s="499" t="s">
        <v>582</v>
      </c>
      <c r="H218" s="97">
        <v>2</v>
      </c>
      <c r="I218" s="164" t="s">
        <v>87</v>
      </c>
      <c r="J218" s="97">
        <v>400000</v>
      </c>
      <c r="K218" s="97">
        <f>H218*J218</f>
        <v>800000</v>
      </c>
      <c r="L218" s="12"/>
    </row>
    <row r="219" spans="1:12" ht="16.5" customHeight="1" x14ac:dyDescent="0.2">
      <c r="A219" s="113"/>
      <c r="B219" s="113" t="s">
        <v>733</v>
      </c>
      <c r="C219" s="123" t="s">
        <v>501</v>
      </c>
      <c r="D219" s="123"/>
      <c r="F219" s="107"/>
      <c r="G219" s="117"/>
      <c r="H219" s="117"/>
      <c r="I219" s="117"/>
      <c r="J219" s="117"/>
      <c r="K219" s="117">
        <f>SUM(K220:K223)</f>
        <v>1700000</v>
      </c>
      <c r="L219" s="33"/>
    </row>
    <row r="220" spans="1:12" ht="14.25" customHeight="1" x14ac:dyDescent="0.2">
      <c r="A220" s="113"/>
      <c r="B220" s="113"/>
      <c r="C220" s="493"/>
      <c r="D220" s="113">
        <v>1</v>
      </c>
      <c r="E220" s="96" t="s">
        <v>446</v>
      </c>
      <c r="F220" s="164"/>
      <c r="G220" s="499" t="s">
        <v>582</v>
      </c>
      <c r="H220" s="97">
        <v>3</v>
      </c>
      <c r="I220" s="97" t="s">
        <v>449</v>
      </c>
      <c r="J220" s="97">
        <v>100000</v>
      </c>
      <c r="K220" s="97">
        <f>H220*J220</f>
        <v>300000</v>
      </c>
      <c r="L220" s="33"/>
    </row>
    <row r="221" spans="1:12" ht="16.5" customHeight="1" x14ac:dyDescent="0.2">
      <c r="A221" s="113"/>
      <c r="B221" s="113"/>
      <c r="C221" s="493"/>
      <c r="D221" s="113">
        <v>2</v>
      </c>
      <c r="E221" s="96" t="s">
        <v>447</v>
      </c>
      <c r="F221" s="164"/>
      <c r="G221" s="499" t="s">
        <v>582</v>
      </c>
      <c r="H221" s="97">
        <v>2</v>
      </c>
      <c r="I221" s="97" t="s">
        <v>449</v>
      </c>
      <c r="J221" s="97">
        <v>100000</v>
      </c>
      <c r="K221" s="97">
        <f>H221*J221</f>
        <v>200000</v>
      </c>
      <c r="L221" s="11"/>
    </row>
    <row r="222" spans="1:12" ht="16.5" customHeight="1" x14ac:dyDescent="0.2">
      <c r="A222" s="113"/>
      <c r="B222" s="113"/>
      <c r="C222" s="493"/>
      <c r="D222" s="113">
        <v>3</v>
      </c>
      <c r="E222" s="96" t="s">
        <v>450</v>
      </c>
      <c r="F222" s="164"/>
      <c r="G222" s="499" t="s">
        <v>582</v>
      </c>
      <c r="H222" s="97">
        <v>3</v>
      </c>
      <c r="I222" s="97" t="s">
        <v>452</v>
      </c>
      <c r="J222" s="97">
        <v>200000</v>
      </c>
      <c r="K222" s="97">
        <f>H222*J222</f>
        <v>600000</v>
      </c>
      <c r="L222" s="33"/>
    </row>
    <row r="223" spans="1:12" ht="16.5" customHeight="1" x14ac:dyDescent="0.2">
      <c r="A223" s="113"/>
      <c r="B223" s="113"/>
      <c r="C223" s="493"/>
      <c r="D223" s="113">
        <v>4</v>
      </c>
      <c r="E223" s="96" t="s">
        <v>451</v>
      </c>
      <c r="F223" s="164"/>
      <c r="G223" s="499" t="s">
        <v>582</v>
      </c>
      <c r="H223" s="97">
        <v>2</v>
      </c>
      <c r="I223" s="97" t="s">
        <v>452</v>
      </c>
      <c r="J223" s="97">
        <v>300000</v>
      </c>
      <c r="K223" s="97">
        <f>H223*J223</f>
        <v>600000</v>
      </c>
      <c r="L223" s="11"/>
    </row>
    <row r="224" spans="1:12" ht="15.75" customHeight="1" x14ac:dyDescent="0.2">
      <c r="A224" s="113"/>
      <c r="B224" s="762" t="s">
        <v>53</v>
      </c>
      <c r="C224" s="104" t="s">
        <v>455</v>
      </c>
      <c r="E224" s="661"/>
      <c r="F224" s="661"/>
      <c r="G224" s="661"/>
      <c r="H224" s="117"/>
      <c r="I224" s="117"/>
      <c r="J224" s="117"/>
      <c r="K224" s="117"/>
      <c r="L224" s="462">
        <f>K225+K229+K232+K236+K239+K242+K247</f>
        <v>20850000</v>
      </c>
    </row>
    <row r="225" spans="1:12" ht="12" customHeight="1" x14ac:dyDescent="0.2">
      <c r="A225" s="113"/>
      <c r="B225" s="113" t="s">
        <v>709</v>
      </c>
      <c r="C225" s="877" t="s">
        <v>608</v>
      </c>
      <c r="D225" s="878"/>
      <c r="E225" s="878"/>
      <c r="F225" s="879"/>
      <c r="G225" s="307"/>
      <c r="H225" s="308"/>
      <c r="I225" s="308"/>
      <c r="J225" s="308"/>
      <c r="K225" s="102">
        <f>SUM(K226:K228)</f>
        <v>164000</v>
      </c>
      <c r="L225" s="309"/>
    </row>
    <row r="226" spans="1:12" ht="13.5" customHeight="1" x14ac:dyDescent="0.2">
      <c r="A226" s="113"/>
      <c r="B226" s="113"/>
      <c r="C226" s="123"/>
      <c r="D226" s="669">
        <v>1</v>
      </c>
      <c r="E226" s="96" t="s">
        <v>153</v>
      </c>
      <c r="F226" s="164"/>
      <c r="G226" s="669" t="s">
        <v>74</v>
      </c>
      <c r="H226" s="97">
        <v>15</v>
      </c>
      <c r="I226" s="97" t="s">
        <v>93</v>
      </c>
      <c r="J226" s="12">
        <v>6000</v>
      </c>
      <c r="K226" s="12">
        <f>H226*J226</f>
        <v>90000</v>
      </c>
      <c r="L226" s="127"/>
    </row>
    <row r="227" spans="1:12" ht="13.5" customHeight="1" x14ac:dyDescent="0.2">
      <c r="A227" s="113"/>
      <c r="B227" s="113"/>
      <c r="C227" s="123"/>
      <c r="D227" s="669">
        <v>2</v>
      </c>
      <c r="E227" s="96" t="s">
        <v>154</v>
      </c>
      <c r="F227" s="164"/>
      <c r="G227" s="669" t="s">
        <v>74</v>
      </c>
      <c r="H227" s="97">
        <v>10</v>
      </c>
      <c r="I227" s="97" t="s">
        <v>93</v>
      </c>
      <c r="J227" s="12">
        <v>3000</v>
      </c>
      <c r="K227" s="12">
        <f t="shared" ref="K227:K231" si="29">H227*J227</f>
        <v>30000</v>
      </c>
      <c r="L227" s="127"/>
    </row>
    <row r="228" spans="1:12" ht="12" customHeight="1" x14ac:dyDescent="0.2">
      <c r="A228" s="113"/>
      <c r="B228" s="113"/>
      <c r="C228" s="123"/>
      <c r="D228" s="669">
        <v>3</v>
      </c>
      <c r="E228" s="96" t="s">
        <v>110</v>
      </c>
      <c r="F228" s="164"/>
      <c r="G228" s="669" t="s">
        <v>74</v>
      </c>
      <c r="H228" s="97">
        <v>1</v>
      </c>
      <c r="I228" s="97" t="s">
        <v>102</v>
      </c>
      <c r="J228" s="12">
        <v>44000</v>
      </c>
      <c r="K228" s="12">
        <f t="shared" si="29"/>
        <v>44000</v>
      </c>
      <c r="L228" s="127"/>
    </row>
    <row r="229" spans="1:12" ht="14.25" customHeight="1" x14ac:dyDescent="0.2">
      <c r="A229" s="113"/>
      <c r="B229" s="113" t="s">
        <v>713</v>
      </c>
      <c r="C229" s="661" t="s">
        <v>402</v>
      </c>
      <c r="D229" s="306"/>
      <c r="F229" s="307"/>
      <c r="G229" s="669"/>
      <c r="H229" s="97"/>
      <c r="I229" s="97"/>
      <c r="J229" s="12"/>
      <c r="K229" s="311">
        <f>SUM(K230:K231)</f>
        <v>3261000</v>
      </c>
      <c r="L229" s="127"/>
    </row>
    <row r="230" spans="1:12" ht="16.5" customHeight="1" x14ac:dyDescent="0.2">
      <c r="A230" s="113"/>
      <c r="B230" s="113"/>
      <c r="C230" s="123"/>
      <c r="D230" s="669">
        <v>1</v>
      </c>
      <c r="E230" s="96" t="s">
        <v>609</v>
      </c>
      <c r="F230" s="164"/>
      <c r="G230" s="669" t="s">
        <v>74</v>
      </c>
      <c r="H230" s="97">
        <v>8</v>
      </c>
      <c r="I230" s="97" t="s">
        <v>90</v>
      </c>
      <c r="J230" s="12">
        <v>81525</v>
      </c>
      <c r="K230" s="12">
        <f t="shared" si="29"/>
        <v>652200</v>
      </c>
      <c r="L230" s="127"/>
    </row>
    <row r="231" spans="1:12" ht="16.5" customHeight="1" x14ac:dyDescent="0.2">
      <c r="A231" s="113"/>
      <c r="B231" s="113"/>
      <c r="C231" s="123"/>
      <c r="D231" s="669">
        <v>2</v>
      </c>
      <c r="E231" s="96" t="s">
        <v>610</v>
      </c>
      <c r="F231" s="164"/>
      <c r="G231" s="669" t="s">
        <v>74</v>
      </c>
      <c r="H231" s="97">
        <v>32</v>
      </c>
      <c r="I231" s="97" t="s">
        <v>90</v>
      </c>
      <c r="J231" s="12">
        <v>81525</v>
      </c>
      <c r="K231" s="12">
        <f t="shared" si="29"/>
        <v>2608800</v>
      </c>
      <c r="L231" s="97"/>
    </row>
    <row r="232" spans="1:12" ht="15" customHeight="1" x14ac:dyDescent="0.2">
      <c r="A232" s="113"/>
      <c r="B232" s="113" t="s">
        <v>714</v>
      </c>
      <c r="C232" s="104" t="s">
        <v>331</v>
      </c>
      <c r="D232" s="306"/>
      <c r="F232" s="310"/>
      <c r="G232" s="669"/>
      <c r="H232" s="308"/>
      <c r="I232" s="308"/>
      <c r="J232" s="359"/>
      <c r="K232" s="102">
        <f>SUM(K233:K235)</f>
        <v>8700000</v>
      </c>
      <c r="L232" s="11"/>
    </row>
    <row r="233" spans="1:12" ht="15.75" customHeight="1" x14ac:dyDescent="0.2">
      <c r="A233" s="113"/>
      <c r="B233" s="113"/>
      <c r="C233" s="493"/>
      <c r="D233" s="113">
        <v>1</v>
      </c>
      <c r="E233" s="120" t="s">
        <v>806</v>
      </c>
      <c r="F233" s="164"/>
      <c r="G233" s="669" t="s">
        <v>74</v>
      </c>
      <c r="H233" s="97">
        <v>400</v>
      </c>
      <c r="I233" s="97" t="s">
        <v>332</v>
      </c>
      <c r="J233" s="12">
        <v>15000</v>
      </c>
      <c r="K233" s="12">
        <f t="shared" ref="K233:K235" si="30">H233*J233</f>
        <v>6000000</v>
      </c>
      <c r="L233" s="85"/>
    </row>
    <row r="234" spans="1:12" ht="14.25" customHeight="1" x14ac:dyDescent="0.2">
      <c r="A234" s="113"/>
      <c r="B234" s="113"/>
      <c r="C234" s="493"/>
      <c r="D234" s="113">
        <v>2</v>
      </c>
      <c r="E234" s="120" t="s">
        <v>807</v>
      </c>
      <c r="F234" s="164"/>
      <c r="G234" s="669" t="s">
        <v>74</v>
      </c>
      <c r="H234" s="97">
        <v>400</v>
      </c>
      <c r="I234" s="97" t="s">
        <v>332</v>
      </c>
      <c r="J234" s="12">
        <v>5000</v>
      </c>
      <c r="K234" s="12">
        <f t="shared" si="30"/>
        <v>2000000</v>
      </c>
      <c r="L234" s="11"/>
    </row>
    <row r="235" spans="1:12" ht="14.25" customHeight="1" x14ac:dyDescent="0.2">
      <c r="A235" s="113"/>
      <c r="B235" s="113"/>
      <c r="C235" s="493"/>
      <c r="D235" s="113">
        <v>3</v>
      </c>
      <c r="E235" s="498" t="s">
        <v>305</v>
      </c>
      <c r="F235" s="164"/>
      <c r="G235" s="669" t="s">
        <v>74</v>
      </c>
      <c r="H235" s="97">
        <v>14</v>
      </c>
      <c r="I235" s="97" t="s">
        <v>333</v>
      </c>
      <c r="J235" s="12">
        <v>50000</v>
      </c>
      <c r="K235" s="12">
        <f t="shared" si="30"/>
        <v>700000</v>
      </c>
      <c r="L235" s="11"/>
    </row>
    <row r="236" spans="1:12" ht="16.5" customHeight="1" x14ac:dyDescent="0.2">
      <c r="A236" s="113"/>
      <c r="B236" s="113" t="s">
        <v>720</v>
      </c>
      <c r="C236" s="110" t="s">
        <v>306</v>
      </c>
      <c r="D236" s="104"/>
      <c r="F236" s="106"/>
      <c r="G236" s="669"/>
      <c r="H236" s="117"/>
      <c r="I236" s="106"/>
      <c r="J236" s="102"/>
      <c r="K236" s="102">
        <f>SUM(K237:K238)</f>
        <v>4375000</v>
      </c>
      <c r="L236" s="12"/>
    </row>
    <row r="237" spans="1:12" ht="17.25" customHeight="1" x14ac:dyDescent="0.2">
      <c r="A237" s="113"/>
      <c r="B237" s="113"/>
      <c r="C237" s="493"/>
      <c r="D237" s="116" t="s">
        <v>47</v>
      </c>
      <c r="E237" s="164" t="s">
        <v>307</v>
      </c>
      <c r="F237" s="164"/>
      <c r="G237" s="669" t="s">
        <v>74</v>
      </c>
      <c r="H237" s="97">
        <v>35</v>
      </c>
      <c r="I237" s="164" t="s">
        <v>87</v>
      </c>
      <c r="J237" s="12">
        <v>75000</v>
      </c>
      <c r="K237" s="12">
        <f>H237*J237</f>
        <v>2625000</v>
      </c>
      <c r="L237" s="12"/>
    </row>
    <row r="238" spans="1:12" ht="18" customHeight="1" x14ac:dyDescent="0.2">
      <c r="A238" s="113"/>
      <c r="B238" s="113"/>
      <c r="C238" s="493"/>
      <c r="D238" s="116" t="s">
        <v>48</v>
      </c>
      <c r="E238" s="164" t="s">
        <v>308</v>
      </c>
      <c r="F238" s="164"/>
      <c r="G238" s="669" t="s">
        <v>74</v>
      </c>
      <c r="H238" s="97">
        <v>5</v>
      </c>
      <c r="I238" s="164" t="s">
        <v>87</v>
      </c>
      <c r="J238" s="12">
        <v>350000</v>
      </c>
      <c r="K238" s="12">
        <f>H238*J238</f>
        <v>1750000</v>
      </c>
      <c r="L238" s="12"/>
    </row>
    <row r="239" spans="1:12" ht="15.75" customHeight="1" x14ac:dyDescent="0.2">
      <c r="A239" s="113"/>
      <c r="B239" s="113" t="s">
        <v>721</v>
      </c>
      <c r="C239" s="126" t="s">
        <v>309</v>
      </c>
      <c r="D239" s="104"/>
      <c r="F239" s="126"/>
      <c r="G239" s="669"/>
      <c r="H239" s="117"/>
      <c r="I239" s="106"/>
      <c r="J239" s="102"/>
      <c r="K239" s="102">
        <f>SUM(K240:K241)</f>
        <v>400000</v>
      </c>
      <c r="L239" s="12"/>
    </row>
    <row r="240" spans="1:12" ht="15.75" customHeight="1" x14ac:dyDescent="0.2">
      <c r="A240" s="113"/>
      <c r="B240" s="113"/>
      <c r="C240" s="493"/>
      <c r="D240" s="116" t="s">
        <v>47</v>
      </c>
      <c r="E240" s="164" t="s">
        <v>310</v>
      </c>
      <c r="F240" s="164"/>
      <c r="G240" s="669" t="s">
        <v>74</v>
      </c>
      <c r="H240" s="97">
        <v>1</v>
      </c>
      <c r="I240" s="164" t="s">
        <v>87</v>
      </c>
      <c r="J240" s="12">
        <v>400000</v>
      </c>
      <c r="K240" s="12">
        <f>H240*J240</f>
        <v>400000</v>
      </c>
      <c r="L240" s="12"/>
    </row>
    <row r="241" spans="1:13" ht="18" customHeight="1" x14ac:dyDescent="0.2">
      <c r="A241" s="113"/>
      <c r="B241" s="113"/>
      <c r="C241" s="493"/>
      <c r="D241" s="116" t="s">
        <v>48</v>
      </c>
      <c r="E241" s="116" t="s">
        <v>458</v>
      </c>
      <c r="F241" s="164"/>
      <c r="G241" s="669"/>
      <c r="H241" s="97"/>
      <c r="I241" s="97"/>
      <c r="J241" s="12"/>
      <c r="K241" s="12"/>
      <c r="L241" s="11"/>
    </row>
    <row r="242" spans="1:13" ht="15" customHeight="1" x14ac:dyDescent="0.2">
      <c r="A242" s="113"/>
      <c r="B242" s="113" t="s">
        <v>733</v>
      </c>
      <c r="C242" s="123" t="s">
        <v>501</v>
      </c>
      <c r="D242" s="123"/>
      <c r="F242" s="107"/>
      <c r="G242" s="669"/>
      <c r="H242" s="117"/>
      <c r="I242" s="117"/>
      <c r="J242" s="102"/>
      <c r="K242" s="102">
        <f>SUM(K243:K246)</f>
        <v>1900000</v>
      </c>
      <c r="L242" s="33"/>
    </row>
    <row r="243" spans="1:13" ht="17.25" customHeight="1" x14ac:dyDescent="0.2">
      <c r="A243" s="113"/>
      <c r="B243" s="113"/>
      <c r="C243" s="493"/>
      <c r="D243" s="113">
        <v>1</v>
      </c>
      <c r="E243" s="96" t="s">
        <v>446</v>
      </c>
      <c r="F243" s="164"/>
      <c r="G243" s="669" t="s">
        <v>74</v>
      </c>
      <c r="H243" s="97">
        <v>5</v>
      </c>
      <c r="I243" s="97" t="s">
        <v>449</v>
      </c>
      <c r="J243" s="12">
        <v>100000</v>
      </c>
      <c r="K243" s="12">
        <f>H243*J243</f>
        <v>500000</v>
      </c>
      <c r="L243" s="33"/>
    </row>
    <row r="244" spans="1:13" ht="15.75" customHeight="1" x14ac:dyDescent="0.2">
      <c r="A244" s="113"/>
      <c r="B244" s="113"/>
      <c r="C244" s="493"/>
      <c r="D244" s="113">
        <v>2</v>
      </c>
      <c r="E244" s="96" t="s">
        <v>447</v>
      </c>
      <c r="F244" s="164"/>
      <c r="G244" s="669" t="s">
        <v>74</v>
      </c>
      <c r="H244" s="97">
        <v>1</v>
      </c>
      <c r="I244" s="97" t="s">
        <v>449</v>
      </c>
      <c r="J244" s="12">
        <v>100000</v>
      </c>
      <c r="K244" s="12">
        <f>H244*J244</f>
        <v>100000</v>
      </c>
      <c r="L244" s="11"/>
    </row>
    <row r="245" spans="1:13" ht="17.25" customHeight="1" x14ac:dyDescent="0.2">
      <c r="A245" s="113"/>
      <c r="B245" s="113"/>
      <c r="C245" s="493"/>
      <c r="D245" s="113">
        <v>3</v>
      </c>
      <c r="E245" s="96" t="s">
        <v>450</v>
      </c>
      <c r="F245" s="164"/>
      <c r="G245" s="669" t="s">
        <v>74</v>
      </c>
      <c r="H245" s="97">
        <v>5</v>
      </c>
      <c r="I245" s="97" t="s">
        <v>452</v>
      </c>
      <c r="J245" s="12">
        <v>200000</v>
      </c>
      <c r="K245" s="12">
        <f>H245*J245</f>
        <v>1000000</v>
      </c>
      <c r="L245" s="33"/>
    </row>
    <row r="246" spans="1:13" ht="16.5" customHeight="1" x14ac:dyDescent="0.2">
      <c r="A246" s="113"/>
      <c r="B246" s="113"/>
      <c r="C246" s="493"/>
      <c r="D246" s="113">
        <v>4</v>
      </c>
      <c r="E246" s="96" t="s">
        <v>451</v>
      </c>
      <c r="F246" s="164"/>
      <c r="G246" s="669" t="s">
        <v>74</v>
      </c>
      <c r="H246" s="97">
        <v>1</v>
      </c>
      <c r="I246" s="97" t="s">
        <v>452</v>
      </c>
      <c r="J246" s="12">
        <v>300000</v>
      </c>
      <c r="K246" s="12">
        <f>H246*J246</f>
        <v>300000</v>
      </c>
      <c r="L246" s="11"/>
    </row>
    <row r="247" spans="1:13" ht="16.5" customHeight="1" x14ac:dyDescent="0.2">
      <c r="A247" s="113"/>
      <c r="B247" s="113" t="s">
        <v>808</v>
      </c>
      <c r="C247" s="681" t="s">
        <v>663</v>
      </c>
      <c r="D247" s="113"/>
      <c r="F247" s="410"/>
      <c r="G247" s="164"/>
      <c r="H247" s="97"/>
      <c r="I247" s="97"/>
      <c r="J247" s="12"/>
      <c r="K247" s="311">
        <f>SUM(K248:K253)</f>
        <v>2050000</v>
      </c>
      <c r="L247" s="11"/>
    </row>
    <row r="248" spans="1:13" ht="16.5" customHeight="1" x14ac:dyDescent="0.2">
      <c r="A248" s="113"/>
      <c r="B248" s="113"/>
      <c r="C248" s="493"/>
      <c r="D248" s="113">
        <v>1</v>
      </c>
      <c r="E248" s="96" t="s">
        <v>664</v>
      </c>
      <c r="F248" s="164"/>
      <c r="G248" s="164" t="s">
        <v>74</v>
      </c>
      <c r="H248" s="97">
        <v>10</v>
      </c>
      <c r="I248" s="97" t="s">
        <v>132</v>
      </c>
      <c r="J248" s="12">
        <v>100000</v>
      </c>
      <c r="K248" s="12">
        <f t="shared" ref="K248:K253" si="31">H248*J248</f>
        <v>1000000</v>
      </c>
      <c r="L248" s="11"/>
    </row>
    <row r="249" spans="1:13" ht="16.5" customHeight="1" x14ac:dyDescent="0.2">
      <c r="A249" s="113"/>
      <c r="B249" s="113"/>
      <c r="C249" s="493"/>
      <c r="D249" s="113">
        <v>2</v>
      </c>
      <c r="E249" s="96" t="s">
        <v>665</v>
      </c>
      <c r="F249" s="164"/>
      <c r="G249" s="164" t="s">
        <v>74</v>
      </c>
      <c r="H249" s="97">
        <v>10</v>
      </c>
      <c r="I249" s="97" t="s">
        <v>132</v>
      </c>
      <c r="J249" s="12">
        <v>25000</v>
      </c>
      <c r="K249" s="97">
        <f t="shared" si="31"/>
        <v>250000</v>
      </c>
      <c r="L249" s="11"/>
      <c r="M249" s="32"/>
    </row>
    <row r="250" spans="1:13" ht="16.5" customHeight="1" x14ac:dyDescent="0.2">
      <c r="A250" s="113"/>
      <c r="B250" s="113"/>
      <c r="C250" s="493"/>
      <c r="D250" s="113">
        <v>3</v>
      </c>
      <c r="E250" s="96" t="s">
        <v>666</v>
      </c>
      <c r="F250" s="164"/>
      <c r="G250" s="164" t="s">
        <v>74</v>
      </c>
      <c r="H250" s="97">
        <v>10</v>
      </c>
      <c r="I250" s="97" t="s">
        <v>132</v>
      </c>
      <c r="J250" s="12">
        <v>25000</v>
      </c>
      <c r="K250" s="97">
        <f t="shared" si="31"/>
        <v>250000</v>
      </c>
      <c r="L250" s="11"/>
    </row>
    <row r="251" spans="1:13" ht="16.5" customHeight="1" x14ac:dyDescent="0.2">
      <c r="A251" s="113"/>
      <c r="B251" s="113"/>
      <c r="C251" s="493"/>
      <c r="D251" s="113">
        <v>4</v>
      </c>
      <c r="E251" s="96" t="s">
        <v>667</v>
      </c>
      <c r="F251" s="164"/>
      <c r="G251" s="164" t="s">
        <v>74</v>
      </c>
      <c r="H251" s="97">
        <v>1</v>
      </c>
      <c r="I251" s="97" t="s">
        <v>132</v>
      </c>
      <c r="J251" s="12">
        <v>150000</v>
      </c>
      <c r="K251" s="97">
        <f t="shared" si="31"/>
        <v>150000</v>
      </c>
      <c r="L251" s="11"/>
    </row>
    <row r="252" spans="1:13" ht="16.5" customHeight="1" x14ac:dyDescent="0.2">
      <c r="A252" s="113"/>
      <c r="B252" s="113"/>
      <c r="C252" s="493"/>
      <c r="D252" s="113">
        <v>5</v>
      </c>
      <c r="E252" s="96" t="s">
        <v>668</v>
      </c>
      <c r="F252" s="164"/>
      <c r="G252" s="164" t="s">
        <v>74</v>
      </c>
      <c r="H252" s="97">
        <v>5</v>
      </c>
      <c r="I252" s="97" t="s">
        <v>132</v>
      </c>
      <c r="J252" s="12">
        <v>50000</v>
      </c>
      <c r="K252" s="97">
        <f t="shared" si="31"/>
        <v>250000</v>
      </c>
      <c r="L252" s="11"/>
    </row>
    <row r="253" spans="1:13" ht="16.5" customHeight="1" x14ac:dyDescent="0.2">
      <c r="A253" s="113"/>
      <c r="B253" s="113"/>
      <c r="C253" s="493"/>
      <c r="D253" s="113">
        <v>6</v>
      </c>
      <c r="E253" s="96" t="s">
        <v>669</v>
      </c>
      <c r="F253" s="164"/>
      <c r="G253" s="164" t="s">
        <v>74</v>
      </c>
      <c r="H253" s="97">
        <v>1</v>
      </c>
      <c r="I253" s="97" t="s">
        <v>132</v>
      </c>
      <c r="J253" s="12">
        <v>150000</v>
      </c>
      <c r="K253" s="12">
        <f t="shared" si="31"/>
        <v>150000</v>
      </c>
      <c r="L253" s="11"/>
    </row>
    <row r="254" spans="1:13" s="687" customFormat="1" ht="15.75" customHeight="1" x14ac:dyDescent="0.2">
      <c r="A254" s="57"/>
      <c r="B254" s="57"/>
      <c r="C254" s="57"/>
      <c r="D254" s="58"/>
      <c r="E254" s="924" t="s">
        <v>198</v>
      </c>
      <c r="F254" s="925"/>
      <c r="G254" s="44"/>
      <c r="H254" s="29"/>
      <c r="I254" s="45"/>
      <c r="J254" s="59"/>
      <c r="K254" s="59"/>
      <c r="L254" s="60">
        <f>L5</f>
        <v>308748500</v>
      </c>
    </row>
    <row r="255" spans="1:13" s="687" customFormat="1" x14ac:dyDescent="0.2">
      <c r="A255" s="61"/>
      <c r="B255" s="61"/>
      <c r="C255" s="61"/>
      <c r="D255" s="62"/>
      <c r="E255" s="63"/>
      <c r="F255" s="63"/>
      <c r="G255" s="63"/>
      <c r="H255" s="64"/>
      <c r="I255" s="668"/>
      <c r="J255" s="65"/>
      <c r="K255" s="65"/>
      <c r="L255" s="66"/>
    </row>
    <row r="256" spans="1:13" s="687" customFormat="1" x14ac:dyDescent="0.2">
      <c r="A256" s="954" t="s">
        <v>182</v>
      </c>
      <c r="B256" s="954"/>
      <c r="C256" s="954"/>
      <c r="D256" s="954"/>
      <c r="E256" s="954"/>
      <c r="F256" s="954"/>
      <c r="G256" s="670"/>
      <c r="H256" s="670"/>
      <c r="I256" s="954" t="s">
        <v>968</v>
      </c>
      <c r="J256" s="954"/>
      <c r="K256" s="954"/>
      <c r="L256" s="954"/>
    </row>
    <row r="257" spans="1:12" s="687" customFormat="1" x14ac:dyDescent="0.2">
      <c r="A257" s="954" t="s">
        <v>106</v>
      </c>
      <c r="B257" s="954"/>
      <c r="C257" s="954"/>
      <c r="D257" s="954"/>
      <c r="E257" s="954"/>
      <c r="F257" s="954"/>
      <c r="G257" s="670"/>
      <c r="I257" s="954" t="s">
        <v>197</v>
      </c>
      <c r="J257" s="954"/>
      <c r="K257" s="954"/>
      <c r="L257" s="954"/>
    </row>
    <row r="258" spans="1:12" s="687" customFormat="1" ht="14.25" customHeight="1" x14ac:dyDescent="0.2">
      <c r="A258" s="670"/>
      <c r="B258" s="670"/>
      <c r="C258" s="670"/>
      <c r="D258" s="670"/>
      <c r="E258" s="670"/>
      <c r="F258" s="670"/>
      <c r="G258" s="670"/>
      <c r="I258" s="670"/>
      <c r="J258" s="670"/>
      <c r="K258" s="670"/>
      <c r="L258" s="670"/>
    </row>
    <row r="259" spans="1:12" s="687" customFormat="1" x14ac:dyDescent="0.2">
      <c r="A259" s="978"/>
      <c r="B259" s="978"/>
      <c r="C259" s="978"/>
      <c r="D259" s="978"/>
      <c r="E259" s="978"/>
      <c r="F259" s="978"/>
      <c r="G259" s="677"/>
      <c r="I259" s="973"/>
      <c r="J259" s="973"/>
      <c r="K259" s="973"/>
      <c r="L259" s="973"/>
    </row>
    <row r="260" spans="1:12" s="687" customFormat="1" x14ac:dyDescent="0.2">
      <c r="A260" s="978"/>
      <c r="B260" s="978"/>
      <c r="C260" s="978"/>
      <c r="D260" s="978"/>
      <c r="E260" s="978"/>
      <c r="F260" s="978"/>
      <c r="G260" s="677"/>
      <c r="I260" s="973"/>
      <c r="J260" s="973"/>
      <c r="K260" s="973"/>
      <c r="L260" s="973"/>
    </row>
    <row r="261" spans="1:12" s="687" customFormat="1" x14ac:dyDescent="0.2">
      <c r="A261" s="954" t="s">
        <v>107</v>
      </c>
      <c r="B261" s="954"/>
      <c r="C261" s="954"/>
      <c r="D261" s="954"/>
      <c r="E261" s="954"/>
      <c r="F261" s="954"/>
      <c r="G261" s="670"/>
      <c r="I261" s="954" t="s">
        <v>105</v>
      </c>
      <c r="J261" s="954"/>
      <c r="K261" s="954"/>
      <c r="L261" s="954"/>
    </row>
    <row r="262" spans="1:12" s="687" customFormat="1" x14ac:dyDescent="0.2">
      <c r="A262" s="670"/>
      <c r="B262" s="670"/>
      <c r="C262" s="670"/>
      <c r="D262" s="670"/>
      <c r="E262" s="670"/>
      <c r="F262" s="670"/>
      <c r="G262" s="670"/>
      <c r="I262" s="670"/>
      <c r="J262" s="670"/>
      <c r="K262" s="670"/>
      <c r="L262" s="670"/>
    </row>
    <row r="263" spans="1:12" s="687" customFormat="1" x14ac:dyDescent="0.2">
      <c r="A263" s="670"/>
      <c r="B263" s="670"/>
      <c r="C263" s="670"/>
      <c r="D263" s="670"/>
      <c r="E263" s="670"/>
      <c r="F263" s="670"/>
      <c r="G263" s="670"/>
      <c r="I263" s="670"/>
      <c r="J263" s="670"/>
      <c r="K263" s="670"/>
      <c r="L263" s="670"/>
    </row>
    <row r="264" spans="1:12" s="687" customFormat="1" x14ac:dyDescent="0.2">
      <c r="A264" s="670"/>
      <c r="B264" s="670"/>
      <c r="C264" s="670"/>
      <c r="D264" s="670"/>
      <c r="E264" s="670"/>
      <c r="F264" s="670"/>
      <c r="G264" s="670"/>
      <c r="I264" s="670"/>
      <c r="J264" s="670"/>
      <c r="K264" s="670"/>
      <c r="L264" s="670"/>
    </row>
    <row r="265" spans="1:12" s="687" customFormat="1" x14ac:dyDescent="0.2">
      <c r="A265" s="670"/>
      <c r="B265" s="670"/>
      <c r="C265" s="670"/>
      <c r="D265" s="670"/>
      <c r="E265" s="670"/>
      <c r="F265" s="670"/>
      <c r="G265" s="670"/>
      <c r="I265" s="670"/>
      <c r="J265" s="670"/>
      <c r="K265" s="670"/>
      <c r="L265" s="670"/>
    </row>
    <row r="266" spans="1:12" s="687" customFormat="1" x14ac:dyDescent="0.2">
      <c r="A266" s="670"/>
      <c r="B266" s="670"/>
      <c r="C266" s="670"/>
      <c r="D266" s="670"/>
      <c r="E266" s="670"/>
      <c r="F266" s="670"/>
      <c r="G266" s="670"/>
      <c r="I266" s="670"/>
      <c r="J266" s="670"/>
      <c r="K266" s="670"/>
      <c r="L266" s="670"/>
    </row>
    <row r="267" spans="1:12" s="687" customFormat="1" x14ac:dyDescent="0.2">
      <c r="A267" s="670"/>
      <c r="B267" s="670"/>
      <c r="C267" s="670"/>
      <c r="D267" s="670"/>
      <c r="E267" s="670"/>
      <c r="F267" s="670"/>
      <c r="G267" s="670"/>
      <c r="I267" s="670"/>
      <c r="J267" s="670"/>
      <c r="K267" s="670"/>
      <c r="L267" s="670"/>
    </row>
    <row r="268" spans="1:12" s="687" customFormat="1" x14ac:dyDescent="0.2">
      <c r="A268" s="670"/>
      <c r="B268" s="670"/>
      <c r="C268" s="670"/>
      <c r="D268" s="670"/>
      <c r="E268" s="670"/>
      <c r="F268" s="670"/>
      <c r="G268" s="670"/>
      <c r="I268" s="670"/>
      <c r="J268" s="670"/>
      <c r="K268" s="670"/>
      <c r="L268" s="670"/>
    </row>
    <row r="269" spans="1:12" s="687" customFormat="1" x14ac:dyDescent="0.2">
      <c r="A269" s="670"/>
      <c r="B269" s="670"/>
      <c r="C269" s="670"/>
      <c r="D269" s="670"/>
      <c r="E269" s="670"/>
      <c r="F269" s="670"/>
      <c r="G269" s="670"/>
      <c r="I269" s="670"/>
      <c r="J269" s="670"/>
      <c r="K269" s="670"/>
      <c r="L269" s="670"/>
    </row>
    <row r="270" spans="1:12" s="687" customFormat="1" x14ac:dyDescent="0.2">
      <c r="A270" s="670"/>
      <c r="B270" s="670"/>
      <c r="C270" s="670"/>
      <c r="D270" s="670"/>
      <c r="E270" s="670"/>
      <c r="F270" s="670"/>
      <c r="G270" s="670"/>
      <c r="I270" s="670"/>
      <c r="J270" s="670"/>
      <c r="K270" s="670"/>
      <c r="L270" s="670"/>
    </row>
    <row r="271" spans="1:12" s="687" customFormat="1" x14ac:dyDescent="0.2">
      <c r="A271" s="670"/>
      <c r="B271" s="670"/>
      <c r="C271" s="670"/>
      <c r="D271" s="670"/>
      <c r="E271" s="670"/>
      <c r="F271" s="670"/>
      <c r="G271" s="670"/>
      <c r="I271" s="670"/>
      <c r="J271" s="670"/>
      <c r="K271" s="670"/>
      <c r="L271" s="670"/>
    </row>
    <row r="272" spans="1:12" s="687" customFormat="1" x14ac:dyDescent="0.2">
      <c r="A272" s="670"/>
      <c r="B272" s="670"/>
      <c r="C272" s="670"/>
      <c r="D272" s="670"/>
      <c r="E272" s="670"/>
      <c r="F272" s="670"/>
      <c r="G272" s="670"/>
      <c r="I272" s="670"/>
      <c r="J272" s="670"/>
      <c r="K272" s="670"/>
      <c r="L272" s="670"/>
    </row>
    <row r="273" spans="1:12" s="687" customFormat="1" x14ac:dyDescent="0.2">
      <c r="A273" s="670"/>
      <c r="B273" s="670"/>
      <c r="C273" s="670"/>
      <c r="D273" s="670"/>
      <c r="E273" s="670"/>
      <c r="F273" s="670"/>
      <c r="G273" s="670"/>
      <c r="I273" s="670"/>
      <c r="J273" s="670"/>
      <c r="K273" s="670"/>
      <c r="L273" s="670"/>
    </row>
    <row r="274" spans="1:12" s="687" customFormat="1" x14ac:dyDescent="0.2">
      <c r="A274" s="951" t="s">
        <v>1009</v>
      </c>
      <c r="B274" s="951"/>
      <c r="C274" s="951"/>
      <c r="D274" s="951"/>
      <c r="E274" s="951"/>
      <c r="F274" s="951"/>
      <c r="G274" s="951"/>
      <c r="H274" s="951"/>
      <c r="I274" s="951"/>
      <c r="J274" s="951"/>
      <c r="K274" s="951"/>
      <c r="L274" s="951"/>
    </row>
    <row r="275" spans="1:12" s="687" customFormat="1" x14ac:dyDescent="0.2">
      <c r="A275" s="951" t="s">
        <v>108</v>
      </c>
      <c r="B275" s="951"/>
      <c r="C275" s="951"/>
      <c r="D275" s="951"/>
      <c r="E275" s="951"/>
      <c r="F275" s="951"/>
      <c r="G275" s="951"/>
      <c r="H275" s="951"/>
      <c r="I275" s="951"/>
      <c r="J275" s="951"/>
      <c r="K275" s="951"/>
      <c r="L275" s="951"/>
    </row>
    <row r="276" spans="1:12" s="687" customFormat="1" x14ac:dyDescent="0.2">
      <c r="A276" s="670"/>
      <c r="B276" s="670"/>
      <c r="C276" s="670"/>
      <c r="D276" s="670"/>
      <c r="E276" s="670"/>
      <c r="F276" s="670"/>
      <c r="G276" s="670"/>
      <c r="I276" s="670"/>
      <c r="J276" s="670"/>
      <c r="K276" s="670"/>
      <c r="L276" s="670"/>
    </row>
    <row r="277" spans="1:12" s="687" customFormat="1" ht="18" customHeight="1" x14ac:dyDescent="0.25">
      <c r="A277" s="13">
        <v>4</v>
      </c>
      <c r="B277" s="298" t="s">
        <v>124</v>
      </c>
      <c r="C277" s="299"/>
      <c r="D277" s="300"/>
      <c r="E277" s="197"/>
      <c r="F277" s="85"/>
      <c r="G277" s="148"/>
      <c r="H277" s="149"/>
      <c r="I277" s="347"/>
      <c r="J277" s="149"/>
      <c r="K277" s="149"/>
      <c r="L277" s="297">
        <f>L278</f>
        <v>5048000</v>
      </c>
    </row>
    <row r="278" spans="1:12" ht="16.5" customHeight="1" x14ac:dyDescent="0.2">
      <c r="A278" s="40"/>
      <c r="B278" s="758" t="s">
        <v>30</v>
      </c>
      <c r="C278" s="44" t="s">
        <v>478</v>
      </c>
      <c r="D278" s="113"/>
      <c r="E278" s="27"/>
      <c r="F278" s="164"/>
      <c r="G278" s="353"/>
      <c r="H278" s="90"/>
      <c r="I278" s="350"/>
      <c r="J278" s="53"/>
      <c r="K278" s="153"/>
      <c r="L278" s="323">
        <f>L279</f>
        <v>5048000</v>
      </c>
    </row>
    <row r="279" spans="1:12" ht="15" customHeight="1" x14ac:dyDescent="0.2">
      <c r="A279" s="40"/>
      <c r="B279" s="761">
        <v>1</v>
      </c>
      <c r="C279" s="113" t="s">
        <v>479</v>
      </c>
      <c r="D279" s="113"/>
      <c r="E279" s="27"/>
      <c r="F279" s="164"/>
      <c r="G279" s="353"/>
      <c r="H279" s="90"/>
      <c r="I279" s="350"/>
      <c r="J279" s="53"/>
      <c r="K279" s="153"/>
      <c r="L279" s="54">
        <f>K280+K286+K290</f>
        <v>5048000</v>
      </c>
    </row>
    <row r="280" spans="1:12" ht="17.25" customHeight="1" x14ac:dyDescent="0.2">
      <c r="A280" s="40"/>
      <c r="B280" s="27" t="s">
        <v>709</v>
      </c>
      <c r="C280" s="116" t="s">
        <v>167</v>
      </c>
      <c r="D280" s="28"/>
      <c r="E280" s="164"/>
      <c r="F280" s="164"/>
      <c r="G280" s="353"/>
      <c r="H280" s="150"/>
      <c r="I280" s="346"/>
      <c r="J280" s="155"/>
      <c r="K280" s="128">
        <f>SUM(K281:K285)</f>
        <v>628000</v>
      </c>
      <c r="L280" s="127"/>
    </row>
    <row r="281" spans="1:12" ht="15" customHeight="1" x14ac:dyDescent="0.2">
      <c r="A281" s="40"/>
      <c r="B281" s="27"/>
      <c r="C281" s="113"/>
      <c r="D281" s="46">
        <v>1</v>
      </c>
      <c r="E281" s="956" t="s">
        <v>141</v>
      </c>
      <c r="F281" s="957"/>
      <c r="G281" s="46" t="s">
        <v>513</v>
      </c>
      <c r="H281" s="150">
        <v>40</v>
      </c>
      <c r="I281" s="346" t="s">
        <v>90</v>
      </c>
      <c r="J281" s="154">
        <v>10000</v>
      </c>
      <c r="K281" s="128">
        <f>SUM(H281*J281)</f>
        <v>400000</v>
      </c>
      <c r="L281" s="54"/>
    </row>
    <row r="282" spans="1:12" ht="15" customHeight="1" x14ac:dyDescent="0.2">
      <c r="A282" s="40"/>
      <c r="B282" s="27"/>
      <c r="C282" s="113"/>
      <c r="D282" s="46">
        <v>2</v>
      </c>
      <c r="E282" s="958" t="s">
        <v>110</v>
      </c>
      <c r="F282" s="959"/>
      <c r="G282" s="46" t="s">
        <v>513</v>
      </c>
      <c r="H282" s="150">
        <v>2</v>
      </c>
      <c r="I282" s="346" t="s">
        <v>102</v>
      </c>
      <c r="J282" s="154">
        <v>44000</v>
      </c>
      <c r="K282" s="128">
        <f>SUM(H282*J282)</f>
        <v>88000</v>
      </c>
      <c r="L282" s="15"/>
    </row>
    <row r="283" spans="1:12" ht="16.5" customHeight="1" x14ac:dyDescent="0.2">
      <c r="A283" s="40"/>
      <c r="B283" s="27"/>
      <c r="C283" s="113"/>
      <c r="D283" s="46">
        <v>3</v>
      </c>
      <c r="E283" s="682" t="s">
        <v>327</v>
      </c>
      <c r="F283" s="683"/>
      <c r="G283" s="46" t="s">
        <v>513</v>
      </c>
      <c r="H283" s="150">
        <v>1</v>
      </c>
      <c r="I283" s="346" t="s">
        <v>90</v>
      </c>
      <c r="J283" s="154">
        <v>60000</v>
      </c>
      <c r="K283" s="128">
        <f t="shared" ref="K283:K284" si="32">SUM(H283*J283)</f>
        <v>60000</v>
      </c>
      <c r="L283" s="15"/>
    </row>
    <row r="284" spans="1:12" ht="17.25" customHeight="1" x14ac:dyDescent="0.2">
      <c r="A284" s="40"/>
      <c r="B284" s="27"/>
      <c r="C284" s="113"/>
      <c r="D284" s="46">
        <v>4</v>
      </c>
      <c r="E284" s="682" t="s">
        <v>457</v>
      </c>
      <c r="F284" s="683"/>
      <c r="G284" s="46" t="s">
        <v>513</v>
      </c>
      <c r="H284" s="150">
        <v>5</v>
      </c>
      <c r="I284" s="346" t="s">
        <v>90</v>
      </c>
      <c r="J284" s="154">
        <v>10000</v>
      </c>
      <c r="K284" s="128">
        <f t="shared" si="32"/>
        <v>50000</v>
      </c>
      <c r="L284" s="15"/>
    </row>
    <row r="285" spans="1:12" ht="15.75" customHeight="1" x14ac:dyDescent="0.2">
      <c r="A285" s="40"/>
      <c r="B285" s="27"/>
      <c r="C285" s="113"/>
      <c r="D285" s="46">
        <v>5</v>
      </c>
      <c r="E285" s="25" t="s">
        <v>790</v>
      </c>
      <c r="F285" s="164"/>
      <c r="G285" s="46" t="s">
        <v>513</v>
      </c>
      <c r="H285" s="47">
        <v>3</v>
      </c>
      <c r="I285" s="348" t="s">
        <v>93</v>
      </c>
      <c r="J285" s="48">
        <v>10000</v>
      </c>
      <c r="K285" s="48">
        <f>H285*J285</f>
        <v>30000</v>
      </c>
      <c r="L285" s="151"/>
    </row>
    <row r="286" spans="1:12" ht="17.25" customHeight="1" x14ac:dyDescent="0.2">
      <c r="A286" s="40"/>
      <c r="B286" s="27" t="s">
        <v>714</v>
      </c>
      <c r="C286" s="113" t="s">
        <v>331</v>
      </c>
      <c r="D286" s="28"/>
      <c r="E286" s="164"/>
      <c r="F286" s="164"/>
      <c r="G286" s="353"/>
      <c r="H286" s="150"/>
      <c r="I286" s="346"/>
      <c r="J286" s="150"/>
      <c r="K286" s="128">
        <f>SUM(K287:K289)</f>
        <v>2020000</v>
      </c>
      <c r="L286" s="54"/>
    </row>
    <row r="287" spans="1:12" ht="16.5" customHeight="1" x14ac:dyDescent="0.2">
      <c r="A287" s="40"/>
      <c r="B287" s="27"/>
      <c r="C287" s="113"/>
      <c r="D287" s="116" t="s">
        <v>47</v>
      </c>
      <c r="E287" s="98" t="s">
        <v>793</v>
      </c>
      <c r="F287" s="164"/>
      <c r="G287" s="46" t="s">
        <v>513</v>
      </c>
      <c r="H287" s="148">
        <v>86</v>
      </c>
      <c r="I287" s="349" t="s">
        <v>112</v>
      </c>
      <c r="J287" s="152">
        <v>15000</v>
      </c>
      <c r="K287" s="147">
        <f t="shared" ref="K287:K289" si="33">SUM(H287*J287)</f>
        <v>1290000</v>
      </c>
      <c r="L287" s="15"/>
    </row>
    <row r="288" spans="1:12" ht="15.75" customHeight="1" x14ac:dyDescent="0.2">
      <c r="A288" s="40"/>
      <c r="B288" s="27"/>
      <c r="C288" s="113"/>
      <c r="D288" s="116" t="s">
        <v>48</v>
      </c>
      <c r="E288" s="98" t="s">
        <v>792</v>
      </c>
      <c r="F288" s="164"/>
      <c r="G288" s="46" t="s">
        <v>513</v>
      </c>
      <c r="H288" s="148">
        <v>86</v>
      </c>
      <c r="I288" s="349" t="s">
        <v>112</v>
      </c>
      <c r="J288" s="152">
        <v>5000</v>
      </c>
      <c r="K288" s="147">
        <f t="shared" si="33"/>
        <v>430000</v>
      </c>
      <c r="L288" s="15"/>
    </row>
    <row r="289" spans="1:12" ht="17.25" customHeight="1" x14ac:dyDescent="0.2">
      <c r="A289" s="40"/>
      <c r="B289" s="27"/>
      <c r="C289" s="113"/>
      <c r="D289" s="116" t="s">
        <v>53</v>
      </c>
      <c r="E289" s="98" t="s">
        <v>183</v>
      </c>
      <c r="F289" s="164"/>
      <c r="G289" s="46" t="s">
        <v>513</v>
      </c>
      <c r="H289" s="148">
        <v>6</v>
      </c>
      <c r="I289" s="351" t="s">
        <v>157</v>
      </c>
      <c r="J289" s="152">
        <v>50000</v>
      </c>
      <c r="K289" s="147">
        <f t="shared" si="33"/>
        <v>300000</v>
      </c>
      <c r="L289" s="15"/>
    </row>
    <row r="290" spans="1:12" ht="17.25" customHeight="1" x14ac:dyDescent="0.2">
      <c r="A290" s="40"/>
      <c r="B290" s="27" t="s">
        <v>770</v>
      </c>
      <c r="C290" s="116" t="s">
        <v>202</v>
      </c>
      <c r="D290" s="28"/>
      <c r="E290" s="98"/>
      <c r="F290" s="164"/>
      <c r="G290" s="353"/>
      <c r="H290" s="148"/>
      <c r="I290" s="351"/>
      <c r="J290" s="152"/>
      <c r="K290" s="147">
        <f>K291</f>
        <v>2400000</v>
      </c>
      <c r="L290" s="15"/>
    </row>
    <row r="291" spans="1:12" ht="14.25" customHeight="1" x14ac:dyDescent="0.2">
      <c r="A291" s="40"/>
      <c r="B291" s="27"/>
      <c r="C291" s="113"/>
      <c r="D291" s="116" t="s">
        <v>47</v>
      </c>
      <c r="E291" s="164" t="s">
        <v>794</v>
      </c>
      <c r="F291" s="164"/>
      <c r="G291" s="46" t="s">
        <v>513</v>
      </c>
      <c r="H291" s="150">
        <v>24</v>
      </c>
      <c r="I291" s="346" t="s">
        <v>559</v>
      </c>
      <c r="J291" s="305">
        <v>100000</v>
      </c>
      <c r="K291" s="147">
        <f>SUM(H291*J291)</f>
        <v>2400000</v>
      </c>
      <c r="L291" s="15"/>
    </row>
    <row r="292" spans="1:12" ht="19.5" customHeight="1" x14ac:dyDescent="0.2">
      <c r="A292" s="666"/>
      <c r="B292" s="666"/>
      <c r="C292" s="291"/>
      <c r="D292" s="57"/>
      <c r="E292" s="58"/>
      <c r="F292" s="52" t="s">
        <v>200</v>
      </c>
      <c r="G292" s="292"/>
      <c r="H292" s="293"/>
      <c r="I292" s="352"/>
      <c r="J292" s="294"/>
      <c r="K292" s="295"/>
      <c r="L292" s="296">
        <f>L279</f>
        <v>5048000</v>
      </c>
    </row>
    <row r="293" spans="1:12" x14ac:dyDescent="0.2">
      <c r="A293" s="43"/>
      <c r="C293" s="28"/>
      <c r="D293" s="28"/>
      <c r="E293" s="28"/>
      <c r="F293" s="28"/>
      <c r="G293" s="28"/>
      <c r="H293" s="28"/>
      <c r="I293" s="28"/>
      <c r="J293" s="28"/>
      <c r="K293" s="28"/>
      <c r="L293" s="28"/>
    </row>
    <row r="294" spans="1:12" x14ac:dyDescent="0.2">
      <c r="A294" s="43"/>
      <c r="C294" s="28"/>
      <c r="D294" s="28"/>
      <c r="E294" s="28"/>
      <c r="F294" s="28"/>
      <c r="G294" s="28"/>
      <c r="H294" s="28"/>
      <c r="I294" s="28"/>
      <c r="J294" s="28"/>
      <c r="K294" s="28"/>
      <c r="L294" s="28"/>
    </row>
    <row r="295" spans="1:12" x14ac:dyDescent="0.2">
      <c r="A295" s="43"/>
      <c r="C295" s="28"/>
      <c r="D295" s="28"/>
      <c r="E295" s="28"/>
      <c r="F295" s="28"/>
      <c r="G295" s="28"/>
      <c r="H295" s="28"/>
      <c r="I295" s="28"/>
      <c r="J295" s="28"/>
      <c r="K295" s="28"/>
      <c r="L295" s="28"/>
    </row>
    <row r="296" spans="1:12" x14ac:dyDescent="0.2">
      <c r="A296" s="685"/>
      <c r="B296" s="685"/>
      <c r="C296" s="67"/>
      <c r="D296" s="17"/>
      <c r="E296" s="68"/>
      <c r="F296" s="16"/>
      <c r="G296" s="16"/>
      <c r="H296" s="68"/>
      <c r="I296" s="69"/>
      <c r="J296" s="16"/>
      <c r="K296" s="70"/>
      <c r="L296" s="26"/>
    </row>
    <row r="297" spans="1:12" x14ac:dyDescent="0.2">
      <c r="A297" s="17"/>
      <c r="B297" s="950" t="s">
        <v>182</v>
      </c>
      <c r="C297" s="950"/>
      <c r="D297" s="950"/>
      <c r="E297" s="950"/>
      <c r="F297" s="950"/>
      <c r="G297" s="684"/>
      <c r="I297" s="71"/>
      <c r="J297" s="950" t="s">
        <v>968</v>
      </c>
      <c r="K297" s="950"/>
      <c r="L297" s="950"/>
    </row>
    <row r="298" spans="1:12" x14ac:dyDescent="0.2">
      <c r="A298" s="17"/>
      <c r="B298" s="950" t="s">
        <v>106</v>
      </c>
      <c r="C298" s="950"/>
      <c r="D298" s="950"/>
      <c r="E298" s="950"/>
      <c r="F298" s="950"/>
      <c r="G298" s="684"/>
      <c r="I298" s="71"/>
      <c r="J298" s="950" t="s">
        <v>197</v>
      </c>
      <c r="K298" s="950"/>
      <c r="L298" s="950"/>
    </row>
    <row r="299" spans="1:12" x14ac:dyDescent="0.2">
      <c r="A299" s="17"/>
      <c r="B299" s="684"/>
      <c r="C299" s="684"/>
      <c r="D299" s="684"/>
      <c r="E299" s="684"/>
      <c r="F299" s="684"/>
      <c r="G299" s="684"/>
      <c r="I299" s="71"/>
      <c r="J299" s="684"/>
      <c r="K299" s="684"/>
      <c r="L299" s="684"/>
    </row>
    <row r="300" spans="1:12" x14ac:dyDescent="0.2">
      <c r="A300" s="17"/>
      <c r="B300" s="953"/>
      <c r="C300" s="953"/>
      <c r="D300" s="953"/>
      <c r="E300" s="953"/>
      <c r="F300" s="953"/>
      <c r="G300" s="685"/>
      <c r="I300" s="71"/>
      <c r="J300" s="952"/>
      <c r="K300" s="952"/>
      <c r="L300" s="952"/>
    </row>
    <row r="301" spans="1:12" x14ac:dyDescent="0.2">
      <c r="B301" s="954"/>
      <c r="C301" s="954"/>
      <c r="D301" s="954"/>
      <c r="E301" s="954"/>
      <c r="F301" s="954"/>
      <c r="G301" s="670"/>
      <c r="J301" s="955"/>
      <c r="K301" s="955"/>
      <c r="L301" s="955"/>
    </row>
    <row r="302" spans="1:12" x14ac:dyDescent="0.2">
      <c r="B302" s="954"/>
      <c r="C302" s="954"/>
      <c r="D302" s="954"/>
      <c r="E302" s="954"/>
      <c r="F302" s="954"/>
      <c r="G302" s="670"/>
      <c r="J302" s="955"/>
      <c r="K302" s="955"/>
      <c r="L302" s="955"/>
    </row>
    <row r="303" spans="1:12" x14ac:dyDescent="0.2">
      <c r="B303" s="950" t="s">
        <v>107</v>
      </c>
      <c r="C303" s="950"/>
      <c r="D303" s="950"/>
      <c r="E303" s="950"/>
      <c r="F303" s="950"/>
      <c r="G303" s="684"/>
      <c r="J303" s="950" t="s">
        <v>105</v>
      </c>
      <c r="K303" s="950"/>
      <c r="L303" s="950"/>
    </row>
    <row r="359" spans="1:12" x14ac:dyDescent="0.2">
      <c r="A359" s="951" t="s">
        <v>1010</v>
      </c>
      <c r="B359" s="951"/>
      <c r="C359" s="951"/>
      <c r="D359" s="951"/>
      <c r="E359" s="951"/>
      <c r="F359" s="951"/>
      <c r="G359" s="951"/>
      <c r="H359" s="951"/>
      <c r="I359" s="951"/>
      <c r="J359" s="951"/>
      <c r="K359" s="951"/>
      <c r="L359" s="951"/>
    </row>
    <row r="360" spans="1:12" x14ac:dyDescent="0.2">
      <c r="A360" s="951" t="s">
        <v>108</v>
      </c>
      <c r="B360" s="951"/>
      <c r="C360" s="951"/>
      <c r="D360" s="951"/>
      <c r="E360" s="951"/>
      <c r="F360" s="951"/>
      <c r="G360" s="951"/>
      <c r="H360" s="951"/>
      <c r="I360" s="951"/>
      <c r="J360" s="951"/>
      <c r="K360" s="951"/>
      <c r="L360" s="951"/>
    </row>
    <row r="361" spans="1:12" ht="16.5" customHeight="1" x14ac:dyDescent="0.2">
      <c r="A361" s="129">
        <v>5</v>
      </c>
      <c r="B361" s="129" t="s">
        <v>405</v>
      </c>
      <c r="C361" s="129"/>
      <c r="D361" s="129"/>
      <c r="E361" s="129"/>
      <c r="F361" s="679"/>
      <c r="G361" s="679"/>
      <c r="H361" s="679"/>
      <c r="I361" s="678"/>
      <c r="J361" s="680"/>
      <c r="K361" s="680"/>
      <c r="L361" s="408">
        <f>L362</f>
        <v>144000000</v>
      </c>
    </row>
    <row r="362" spans="1:12" ht="16.5" customHeight="1" x14ac:dyDescent="0.2">
      <c r="A362" s="164"/>
      <c r="B362" s="763" t="s">
        <v>30</v>
      </c>
      <c r="C362" s="44" t="s">
        <v>639</v>
      </c>
      <c r="D362" s="98"/>
      <c r="E362" s="98"/>
      <c r="F362" s="164"/>
      <c r="G362" s="164"/>
      <c r="H362" s="97"/>
      <c r="I362" s="14"/>
      <c r="J362" s="22"/>
      <c r="K362" s="22"/>
      <c r="L362" s="409">
        <f>L363</f>
        <v>144000000</v>
      </c>
    </row>
    <row r="363" spans="1:12" ht="16.5" customHeight="1" x14ac:dyDescent="0.2">
      <c r="A363" s="164"/>
      <c r="B363" s="345">
        <v>1</v>
      </c>
      <c r="C363" s="98" t="s">
        <v>640</v>
      </c>
      <c r="D363" s="98"/>
      <c r="E363" s="98"/>
      <c r="F363" s="164"/>
      <c r="G363" s="164"/>
      <c r="H363" s="97"/>
      <c r="I363" s="14"/>
      <c r="J363" s="22"/>
      <c r="K363" s="22"/>
      <c r="L363" s="409">
        <f>K364</f>
        <v>144000000</v>
      </c>
    </row>
    <row r="364" spans="1:12" ht="16.5" customHeight="1" x14ac:dyDescent="0.2">
      <c r="A364" s="164"/>
      <c r="B364" s="164" t="s">
        <v>791</v>
      </c>
      <c r="C364" s="98" t="s">
        <v>641</v>
      </c>
      <c r="D364" s="28"/>
      <c r="E364" s="98"/>
      <c r="F364" s="164"/>
      <c r="G364" s="164"/>
      <c r="H364" s="97"/>
      <c r="I364" s="14"/>
      <c r="J364" s="22"/>
      <c r="K364" s="22">
        <f>SUM(K365:K376)</f>
        <v>144000000</v>
      </c>
      <c r="L364" s="49"/>
    </row>
    <row r="365" spans="1:12" ht="16.5" customHeight="1" x14ac:dyDescent="0.2">
      <c r="A365" s="164"/>
      <c r="B365" s="164"/>
      <c r="C365" s="98"/>
      <c r="D365" s="98">
        <v>1</v>
      </c>
      <c r="E365" s="98" t="s">
        <v>1053</v>
      </c>
      <c r="F365" s="164"/>
      <c r="G365" s="345" t="s">
        <v>76</v>
      </c>
      <c r="H365" s="97">
        <v>40</v>
      </c>
      <c r="I365" s="354" t="s">
        <v>144</v>
      </c>
      <c r="J365" s="22">
        <v>300000</v>
      </c>
      <c r="K365" s="22">
        <f>H365*J365</f>
        <v>12000000</v>
      </c>
      <c r="L365" s="49"/>
    </row>
    <row r="366" spans="1:12" ht="16.5" customHeight="1" x14ac:dyDescent="0.2">
      <c r="A366" s="164"/>
      <c r="B366" s="164"/>
      <c r="C366" s="98"/>
      <c r="D366" s="98">
        <v>2</v>
      </c>
      <c r="E366" s="98" t="s">
        <v>1054</v>
      </c>
      <c r="F366" s="164"/>
      <c r="G366" s="345" t="s">
        <v>76</v>
      </c>
      <c r="H366" s="97">
        <v>40</v>
      </c>
      <c r="I366" s="354" t="s">
        <v>144</v>
      </c>
      <c r="J366" s="22">
        <v>300000</v>
      </c>
      <c r="K366" s="22">
        <f t="shared" ref="K366:K376" si="34">H366*J366</f>
        <v>12000000</v>
      </c>
      <c r="L366" s="49"/>
    </row>
    <row r="367" spans="1:12" ht="16.5" customHeight="1" x14ac:dyDescent="0.2">
      <c r="A367" s="164"/>
      <c r="B367" s="164"/>
      <c r="C367" s="98"/>
      <c r="D367" s="98">
        <v>3</v>
      </c>
      <c r="E367" s="98" t="s">
        <v>1055</v>
      </c>
      <c r="F367" s="164"/>
      <c r="G367" s="345" t="s">
        <v>76</v>
      </c>
      <c r="H367" s="97">
        <v>40</v>
      </c>
      <c r="I367" s="354" t="s">
        <v>144</v>
      </c>
      <c r="J367" s="22">
        <v>300000</v>
      </c>
      <c r="K367" s="22">
        <f t="shared" si="34"/>
        <v>12000000</v>
      </c>
      <c r="L367" s="49"/>
    </row>
    <row r="368" spans="1:12" ht="16.5" customHeight="1" x14ac:dyDescent="0.2">
      <c r="A368" s="164"/>
      <c r="B368" s="164"/>
      <c r="C368" s="98"/>
      <c r="D368" s="98">
        <v>4</v>
      </c>
      <c r="E368" s="98" t="s">
        <v>1056</v>
      </c>
      <c r="F368" s="164"/>
      <c r="G368" s="345" t="s">
        <v>76</v>
      </c>
      <c r="H368" s="97">
        <v>40</v>
      </c>
      <c r="I368" s="354" t="s">
        <v>144</v>
      </c>
      <c r="J368" s="22">
        <v>300000</v>
      </c>
      <c r="K368" s="22">
        <f t="shared" si="34"/>
        <v>12000000</v>
      </c>
      <c r="L368" s="49"/>
    </row>
    <row r="369" spans="1:12" ht="16.5" customHeight="1" x14ac:dyDescent="0.2">
      <c r="A369" s="164"/>
      <c r="B369" s="164"/>
      <c r="C369" s="98"/>
      <c r="D369" s="98">
        <v>5</v>
      </c>
      <c r="E369" s="98" t="s">
        <v>1057</v>
      </c>
      <c r="F369" s="164"/>
      <c r="G369" s="345" t="s">
        <v>76</v>
      </c>
      <c r="H369" s="97">
        <v>40</v>
      </c>
      <c r="I369" s="354" t="s">
        <v>144</v>
      </c>
      <c r="J369" s="22">
        <v>300000</v>
      </c>
      <c r="K369" s="22">
        <f t="shared" si="34"/>
        <v>12000000</v>
      </c>
      <c r="L369" s="49"/>
    </row>
    <row r="370" spans="1:12" ht="16.5" customHeight="1" x14ac:dyDescent="0.2">
      <c r="A370" s="164"/>
      <c r="B370" s="164"/>
      <c r="C370" s="98"/>
      <c r="D370" s="98">
        <v>6</v>
      </c>
      <c r="E370" s="98" t="s">
        <v>1058</v>
      </c>
      <c r="F370" s="164"/>
      <c r="G370" s="345" t="s">
        <v>76</v>
      </c>
      <c r="H370" s="97">
        <v>40</v>
      </c>
      <c r="I370" s="354" t="s">
        <v>144</v>
      </c>
      <c r="J370" s="22">
        <v>300000</v>
      </c>
      <c r="K370" s="22">
        <f t="shared" si="34"/>
        <v>12000000</v>
      </c>
      <c r="L370" s="49"/>
    </row>
    <row r="371" spans="1:12" ht="16.5" customHeight="1" x14ac:dyDescent="0.2">
      <c r="A371" s="164"/>
      <c r="B371" s="164"/>
      <c r="C371" s="98"/>
      <c r="D371" s="98">
        <v>7</v>
      </c>
      <c r="E371" s="98" t="s">
        <v>1059</v>
      </c>
      <c r="F371" s="164"/>
      <c r="G371" s="345" t="s">
        <v>76</v>
      </c>
      <c r="H371" s="97">
        <v>40</v>
      </c>
      <c r="I371" s="354" t="s">
        <v>144</v>
      </c>
      <c r="J371" s="22">
        <v>300000</v>
      </c>
      <c r="K371" s="22">
        <f t="shared" si="34"/>
        <v>12000000</v>
      </c>
      <c r="L371" s="49"/>
    </row>
    <row r="372" spans="1:12" ht="16.5" customHeight="1" x14ac:dyDescent="0.2">
      <c r="A372" s="164"/>
      <c r="B372" s="164"/>
      <c r="C372" s="98"/>
      <c r="D372" s="98">
        <v>8</v>
      </c>
      <c r="E372" s="98" t="s">
        <v>1060</v>
      </c>
      <c r="F372" s="164"/>
      <c r="G372" s="345" t="s">
        <v>76</v>
      </c>
      <c r="H372" s="97">
        <v>40</v>
      </c>
      <c r="I372" s="354" t="s">
        <v>144</v>
      </c>
      <c r="J372" s="22">
        <v>300000</v>
      </c>
      <c r="K372" s="22">
        <f t="shared" si="34"/>
        <v>12000000</v>
      </c>
      <c r="L372" s="49"/>
    </row>
    <row r="373" spans="1:12" ht="16.5" customHeight="1" x14ac:dyDescent="0.2">
      <c r="A373" s="164"/>
      <c r="B373" s="164"/>
      <c r="C373" s="98"/>
      <c r="D373" s="98">
        <v>9</v>
      </c>
      <c r="E373" s="98" t="s">
        <v>1061</v>
      </c>
      <c r="F373" s="164"/>
      <c r="G373" s="345" t="s">
        <v>76</v>
      </c>
      <c r="H373" s="97">
        <v>40</v>
      </c>
      <c r="I373" s="354" t="s">
        <v>144</v>
      </c>
      <c r="J373" s="22">
        <v>300000</v>
      </c>
      <c r="K373" s="22">
        <f t="shared" si="34"/>
        <v>12000000</v>
      </c>
      <c r="L373" s="49"/>
    </row>
    <row r="374" spans="1:12" ht="16.5" customHeight="1" x14ac:dyDescent="0.2">
      <c r="A374" s="164"/>
      <c r="B374" s="164"/>
      <c r="C374" s="98"/>
      <c r="D374" s="98">
        <v>10</v>
      </c>
      <c r="E374" s="98" t="s">
        <v>1062</v>
      </c>
      <c r="F374" s="164"/>
      <c r="G374" s="345" t="s">
        <v>76</v>
      </c>
      <c r="H374" s="97">
        <v>40</v>
      </c>
      <c r="I374" s="354" t="s">
        <v>144</v>
      </c>
      <c r="J374" s="22">
        <v>300000</v>
      </c>
      <c r="K374" s="22">
        <f t="shared" si="34"/>
        <v>12000000</v>
      </c>
      <c r="L374" s="49"/>
    </row>
    <row r="375" spans="1:12" ht="16.5" customHeight="1" x14ac:dyDescent="0.2">
      <c r="A375" s="164"/>
      <c r="B375" s="164"/>
      <c r="C375" s="98"/>
      <c r="D375" s="98">
        <v>11</v>
      </c>
      <c r="E375" s="98" t="s">
        <v>1063</v>
      </c>
      <c r="F375" s="164"/>
      <c r="G375" s="345" t="s">
        <v>76</v>
      </c>
      <c r="H375" s="97">
        <v>40</v>
      </c>
      <c r="I375" s="354" t="s">
        <v>144</v>
      </c>
      <c r="J375" s="22">
        <v>300000</v>
      </c>
      <c r="K375" s="22">
        <f t="shared" si="34"/>
        <v>12000000</v>
      </c>
      <c r="L375" s="49"/>
    </row>
    <row r="376" spans="1:12" ht="16.5" customHeight="1" x14ac:dyDescent="0.2">
      <c r="A376" s="164"/>
      <c r="B376" s="164"/>
      <c r="C376" s="98"/>
      <c r="D376" s="98">
        <v>12</v>
      </c>
      <c r="E376" s="98" t="s">
        <v>1064</v>
      </c>
      <c r="F376" s="164"/>
      <c r="G376" s="345" t="s">
        <v>76</v>
      </c>
      <c r="H376" s="97">
        <v>40</v>
      </c>
      <c r="I376" s="354" t="s">
        <v>144</v>
      </c>
      <c r="J376" s="22">
        <v>300000</v>
      </c>
      <c r="K376" s="22">
        <f t="shared" si="34"/>
        <v>12000000</v>
      </c>
      <c r="L376" s="49"/>
    </row>
    <row r="377" spans="1:12" ht="16.5" customHeight="1" x14ac:dyDescent="0.2">
      <c r="A377" s="164"/>
      <c r="B377" s="164"/>
      <c r="C377" s="98"/>
      <c r="D377" s="98"/>
      <c r="E377" s="44" t="s">
        <v>982</v>
      </c>
      <c r="F377" s="164"/>
      <c r="G377" s="164"/>
      <c r="H377" s="164"/>
      <c r="I377" s="9"/>
      <c r="J377" s="164"/>
      <c r="K377" s="164"/>
      <c r="L377" s="87">
        <f>L362</f>
        <v>144000000</v>
      </c>
    </row>
    <row r="379" spans="1:12" x14ac:dyDescent="0.2">
      <c r="A379" s="950" t="s">
        <v>182</v>
      </c>
      <c r="B379" s="950"/>
      <c r="C379" s="950"/>
      <c r="D379" s="950"/>
      <c r="E379" s="950"/>
      <c r="I379" s="950" t="s">
        <v>968</v>
      </c>
      <c r="J379" s="950"/>
      <c r="K379" s="950"/>
    </row>
    <row r="380" spans="1:12" x14ac:dyDescent="0.2">
      <c r="A380" s="88" t="s">
        <v>106</v>
      </c>
      <c r="B380" s="88"/>
      <c r="C380" s="88"/>
      <c r="D380" s="88"/>
      <c r="E380" s="88"/>
      <c r="I380" s="950" t="s">
        <v>197</v>
      </c>
      <c r="J380" s="950"/>
      <c r="K380" s="950"/>
    </row>
    <row r="381" spans="1:12" x14ac:dyDescent="0.2">
      <c r="A381" s="684"/>
      <c r="B381" s="684"/>
      <c r="C381" s="684"/>
      <c r="D381" s="684"/>
      <c r="E381" s="684"/>
      <c r="I381" s="684"/>
      <c r="J381" s="684"/>
      <c r="K381" s="684"/>
    </row>
    <row r="382" spans="1:12" x14ac:dyDescent="0.2">
      <c r="A382" s="953"/>
      <c r="B382" s="953"/>
      <c r="C382" s="953"/>
      <c r="D382" s="953"/>
      <c r="E382" s="953"/>
      <c r="I382" s="952"/>
      <c r="J382" s="952"/>
      <c r="K382" s="952"/>
    </row>
    <row r="383" spans="1:12" x14ac:dyDescent="0.2">
      <c r="A383" s="954"/>
      <c r="B383" s="954"/>
      <c r="C383" s="954"/>
      <c r="D383" s="954"/>
      <c r="E383" s="954"/>
      <c r="I383" s="955"/>
      <c r="J383" s="955"/>
      <c r="K383" s="955"/>
    </row>
    <row r="384" spans="1:12" x14ac:dyDescent="0.2">
      <c r="A384" s="954"/>
      <c r="B384" s="954"/>
      <c r="C384" s="954"/>
      <c r="D384" s="954"/>
      <c r="E384" s="954"/>
      <c r="I384" s="955"/>
      <c r="J384" s="955"/>
      <c r="K384" s="955"/>
    </row>
    <row r="385" spans="1:12" x14ac:dyDescent="0.2">
      <c r="A385" s="950" t="s">
        <v>107</v>
      </c>
      <c r="B385" s="950"/>
      <c r="C385" s="950"/>
      <c r="D385" s="950"/>
      <c r="E385" s="950"/>
      <c r="I385" s="950" t="s">
        <v>105</v>
      </c>
      <c r="J385" s="950"/>
      <c r="K385" s="950"/>
    </row>
    <row r="394" spans="1:12" x14ac:dyDescent="0.2">
      <c r="C394" s="28"/>
      <c r="D394" s="28"/>
      <c r="E394" s="28"/>
      <c r="F394" s="28"/>
      <c r="G394" s="28"/>
      <c r="H394" s="28"/>
      <c r="I394" s="28"/>
      <c r="J394" s="28"/>
      <c r="K394" s="28"/>
      <c r="L394" s="28"/>
    </row>
    <row r="395" spans="1:12" x14ac:dyDescent="0.2">
      <c r="C395" s="28"/>
      <c r="D395" s="28"/>
      <c r="E395" s="28"/>
      <c r="F395" s="28"/>
      <c r="G395" s="28"/>
      <c r="H395" s="28"/>
      <c r="I395" s="28"/>
      <c r="J395" s="28"/>
      <c r="K395" s="28"/>
      <c r="L395" s="28"/>
    </row>
    <row r="396" spans="1:12" x14ac:dyDescent="0.2">
      <c r="C396" s="28"/>
      <c r="D396" s="28"/>
      <c r="E396" s="28"/>
      <c r="F396" s="28"/>
      <c r="G396" s="28"/>
      <c r="H396" s="28"/>
      <c r="I396" s="28"/>
      <c r="J396" s="28"/>
      <c r="K396" s="28"/>
      <c r="L396" s="28"/>
    </row>
    <row r="397" spans="1:12" x14ac:dyDescent="0.2">
      <c r="C397" s="28"/>
      <c r="D397" s="28"/>
      <c r="E397" s="28"/>
      <c r="F397" s="28"/>
      <c r="G397" s="28"/>
      <c r="H397" s="28"/>
      <c r="I397" s="28"/>
      <c r="J397" s="28"/>
      <c r="K397" s="28"/>
      <c r="L397" s="28"/>
    </row>
    <row r="398" spans="1:12" x14ac:dyDescent="0.2">
      <c r="C398" s="28"/>
      <c r="D398" s="28"/>
      <c r="E398" s="28"/>
      <c r="F398" s="28"/>
      <c r="G398" s="28"/>
      <c r="H398" s="28"/>
      <c r="I398" s="28"/>
      <c r="J398" s="28"/>
      <c r="K398" s="28"/>
      <c r="L398" s="28"/>
    </row>
    <row r="399" spans="1:12" x14ac:dyDescent="0.2">
      <c r="C399" s="28"/>
      <c r="D399" s="28"/>
      <c r="E399" s="28"/>
      <c r="F399" s="28"/>
      <c r="G399" s="28"/>
      <c r="H399" s="28"/>
      <c r="I399" s="28"/>
      <c r="J399" s="28"/>
      <c r="K399" s="28"/>
      <c r="L399" s="28"/>
    </row>
    <row r="400" spans="1:12" x14ac:dyDescent="0.2">
      <c r="C400" s="28"/>
      <c r="D400" s="28"/>
      <c r="E400" s="28"/>
      <c r="F400" s="28"/>
      <c r="G400" s="28"/>
      <c r="H400" s="28"/>
      <c r="I400" s="28"/>
      <c r="J400" s="28"/>
      <c r="K400" s="28"/>
      <c r="L400" s="28"/>
    </row>
    <row r="401" spans="3:12" x14ac:dyDescent="0.2">
      <c r="C401" s="28"/>
      <c r="D401" s="28"/>
      <c r="E401" s="28"/>
      <c r="F401" s="28"/>
      <c r="G401" s="28"/>
      <c r="H401" s="28"/>
      <c r="I401" s="28"/>
      <c r="J401" s="28"/>
      <c r="K401" s="28"/>
      <c r="L401" s="28"/>
    </row>
    <row r="402" spans="3:12" x14ac:dyDescent="0.2">
      <c r="C402" s="28"/>
      <c r="D402" s="28"/>
      <c r="E402" s="28"/>
      <c r="F402" s="28"/>
      <c r="G402" s="28"/>
      <c r="H402" s="28"/>
      <c r="I402" s="28"/>
      <c r="J402" s="28"/>
      <c r="K402" s="28"/>
      <c r="L402" s="28"/>
    </row>
    <row r="403" spans="3:12" x14ac:dyDescent="0.2">
      <c r="C403" s="28"/>
      <c r="D403" s="28"/>
      <c r="E403" s="28"/>
      <c r="F403" s="28"/>
      <c r="G403" s="28"/>
      <c r="H403" s="28"/>
      <c r="I403" s="28"/>
      <c r="J403" s="28"/>
      <c r="K403" s="28"/>
      <c r="L403" s="28"/>
    </row>
    <row r="404" spans="3:12" x14ac:dyDescent="0.2">
      <c r="C404" s="28"/>
      <c r="D404" s="28"/>
      <c r="E404" s="28"/>
      <c r="F404" s="28"/>
      <c r="G404" s="28"/>
      <c r="H404" s="28"/>
      <c r="I404" s="28"/>
      <c r="J404" s="28"/>
      <c r="K404" s="28"/>
      <c r="L404" s="28"/>
    </row>
    <row r="405" spans="3:12" x14ac:dyDescent="0.2">
      <c r="C405" s="28"/>
      <c r="D405" s="28"/>
      <c r="E405" s="28"/>
      <c r="F405" s="28"/>
      <c r="G405" s="28"/>
      <c r="H405" s="28"/>
      <c r="I405" s="28"/>
      <c r="J405" s="28"/>
      <c r="K405" s="28"/>
      <c r="L405" s="28"/>
    </row>
    <row r="406" spans="3:12" x14ac:dyDescent="0.2">
      <c r="C406" s="28"/>
      <c r="D406" s="28"/>
      <c r="E406" s="28"/>
      <c r="F406" s="28"/>
      <c r="G406" s="28"/>
      <c r="H406" s="28"/>
      <c r="I406" s="28"/>
      <c r="J406" s="28"/>
      <c r="K406" s="28"/>
      <c r="L406" s="28"/>
    </row>
    <row r="407" spans="3:12" x14ac:dyDescent="0.2">
      <c r="C407" s="28"/>
      <c r="D407" s="28"/>
      <c r="E407" s="28"/>
      <c r="F407" s="28"/>
      <c r="G407" s="28"/>
      <c r="H407" s="28"/>
      <c r="I407" s="28"/>
      <c r="J407" s="28"/>
      <c r="K407" s="28"/>
      <c r="L407" s="28"/>
    </row>
    <row r="408" spans="3:12" x14ac:dyDescent="0.2">
      <c r="C408" s="28"/>
      <c r="D408" s="28"/>
      <c r="E408" s="28"/>
      <c r="F408" s="28"/>
      <c r="G408" s="28"/>
      <c r="H408" s="28"/>
      <c r="I408" s="28"/>
      <c r="J408" s="28"/>
      <c r="K408" s="28"/>
      <c r="L408" s="28"/>
    </row>
    <row r="409" spans="3:12" x14ac:dyDescent="0.2">
      <c r="C409" s="28"/>
      <c r="D409" s="28"/>
      <c r="E409" s="28"/>
      <c r="F409" s="28"/>
      <c r="G409" s="28"/>
      <c r="H409" s="28"/>
      <c r="I409" s="28"/>
      <c r="J409" s="28"/>
      <c r="K409" s="28"/>
      <c r="L409" s="28"/>
    </row>
    <row r="410" spans="3:12" x14ac:dyDescent="0.2">
      <c r="C410" s="28"/>
      <c r="D410" s="28"/>
      <c r="E410" s="28"/>
      <c r="F410" s="28"/>
      <c r="G410" s="28"/>
      <c r="H410" s="28"/>
      <c r="I410" s="28"/>
      <c r="J410" s="28"/>
      <c r="K410" s="28"/>
      <c r="L410" s="28"/>
    </row>
    <row r="411" spans="3:12" x14ac:dyDescent="0.2">
      <c r="C411" s="28"/>
      <c r="D411" s="28"/>
      <c r="E411" s="28"/>
      <c r="F411" s="28"/>
      <c r="G411" s="28"/>
      <c r="H411" s="28"/>
      <c r="I411" s="28"/>
      <c r="J411" s="28"/>
      <c r="K411" s="28"/>
      <c r="L411" s="28"/>
    </row>
    <row r="412" spans="3:12" x14ac:dyDescent="0.2">
      <c r="C412" s="28"/>
      <c r="D412" s="28"/>
      <c r="E412" s="28"/>
      <c r="F412" s="28"/>
      <c r="G412" s="28"/>
      <c r="H412" s="28"/>
      <c r="I412" s="28"/>
      <c r="J412" s="28"/>
      <c r="K412" s="28"/>
      <c r="L412" s="28"/>
    </row>
    <row r="413" spans="3:12" x14ac:dyDescent="0.2">
      <c r="C413" s="28"/>
      <c r="D413" s="28"/>
      <c r="E413" s="28"/>
      <c r="F413" s="28"/>
      <c r="G413" s="28"/>
      <c r="H413" s="28"/>
      <c r="I413" s="28"/>
      <c r="J413" s="28"/>
      <c r="K413" s="28"/>
      <c r="L413" s="28"/>
    </row>
    <row r="414" spans="3:12" x14ac:dyDescent="0.2">
      <c r="C414" s="28"/>
      <c r="D414" s="28"/>
      <c r="E414" s="28"/>
      <c r="F414" s="28"/>
      <c r="G414" s="28"/>
      <c r="H414" s="28"/>
      <c r="I414" s="28"/>
      <c r="J414" s="28"/>
      <c r="K414" s="28"/>
      <c r="L414" s="28"/>
    </row>
    <row r="415" spans="3:12" x14ac:dyDescent="0.2">
      <c r="C415" s="28"/>
      <c r="D415" s="28"/>
      <c r="E415" s="28"/>
      <c r="F415" s="28"/>
      <c r="G415" s="28"/>
      <c r="H415" s="28"/>
      <c r="I415" s="28"/>
      <c r="J415" s="28"/>
      <c r="K415" s="28"/>
      <c r="L415" s="28"/>
    </row>
    <row r="416" spans="3:12" x14ac:dyDescent="0.2">
      <c r="C416" s="28"/>
      <c r="D416" s="28"/>
      <c r="E416" s="28"/>
      <c r="F416" s="28"/>
      <c r="G416" s="28"/>
      <c r="H416" s="28"/>
      <c r="I416" s="28"/>
      <c r="J416" s="28"/>
      <c r="K416" s="28"/>
      <c r="L416" s="28"/>
    </row>
    <row r="417" spans="3:12" x14ac:dyDescent="0.2">
      <c r="C417" s="28"/>
      <c r="D417" s="28"/>
      <c r="E417" s="28"/>
      <c r="F417" s="28"/>
      <c r="G417" s="28"/>
      <c r="H417" s="28"/>
      <c r="I417" s="28"/>
      <c r="J417" s="28"/>
      <c r="K417" s="28"/>
      <c r="L417" s="28"/>
    </row>
    <row r="418" spans="3:12" x14ac:dyDescent="0.2">
      <c r="C418" s="28"/>
      <c r="D418" s="28"/>
      <c r="E418" s="28"/>
      <c r="F418" s="28"/>
      <c r="G418" s="28"/>
      <c r="H418" s="28"/>
      <c r="I418" s="28"/>
      <c r="J418" s="28"/>
      <c r="K418" s="28"/>
      <c r="L418" s="28"/>
    </row>
    <row r="419" spans="3:12" x14ac:dyDescent="0.2">
      <c r="C419" s="28"/>
      <c r="D419" s="28"/>
      <c r="E419" s="28"/>
      <c r="F419" s="28"/>
      <c r="G419" s="28"/>
      <c r="H419" s="28"/>
      <c r="I419" s="28"/>
      <c r="J419" s="28"/>
      <c r="K419" s="28"/>
      <c r="L419" s="28"/>
    </row>
    <row r="420" spans="3:12" x14ac:dyDescent="0.2">
      <c r="C420" s="28"/>
      <c r="D420" s="28"/>
      <c r="E420" s="28"/>
      <c r="F420" s="28"/>
      <c r="G420" s="28"/>
      <c r="H420" s="28"/>
      <c r="I420" s="28"/>
      <c r="J420" s="28"/>
      <c r="K420" s="28"/>
      <c r="L420" s="28"/>
    </row>
    <row r="421" spans="3:12" x14ac:dyDescent="0.2">
      <c r="C421" s="28"/>
      <c r="D421" s="28"/>
      <c r="E421" s="28"/>
      <c r="F421" s="28"/>
      <c r="G421" s="28"/>
      <c r="H421" s="28"/>
      <c r="I421" s="28"/>
      <c r="J421" s="28"/>
      <c r="K421" s="28"/>
      <c r="L421" s="28"/>
    </row>
    <row r="422" spans="3:12" x14ac:dyDescent="0.2">
      <c r="C422" s="28"/>
      <c r="D422" s="28"/>
      <c r="E422" s="28"/>
      <c r="F422" s="28"/>
      <c r="G422" s="28"/>
      <c r="H422" s="28"/>
      <c r="I422" s="28"/>
      <c r="J422" s="28"/>
      <c r="K422" s="28"/>
      <c r="L422" s="28"/>
    </row>
    <row r="423" spans="3:12" x14ac:dyDescent="0.2">
      <c r="C423" s="28"/>
      <c r="D423" s="28"/>
      <c r="E423" s="28"/>
      <c r="F423" s="28"/>
      <c r="G423" s="28"/>
      <c r="H423" s="28"/>
      <c r="I423" s="28"/>
      <c r="J423" s="28"/>
      <c r="K423" s="28"/>
      <c r="L423" s="28"/>
    </row>
    <row r="424" spans="3:12" x14ac:dyDescent="0.2">
      <c r="C424" s="28"/>
      <c r="D424" s="28"/>
      <c r="E424" s="28"/>
      <c r="F424" s="28"/>
      <c r="G424" s="28"/>
      <c r="H424" s="28"/>
      <c r="I424" s="28"/>
      <c r="J424" s="28"/>
      <c r="K424" s="28"/>
      <c r="L424" s="28"/>
    </row>
    <row r="425" spans="3:12" x14ac:dyDescent="0.2">
      <c r="C425" s="28"/>
      <c r="D425" s="28"/>
      <c r="E425" s="28"/>
      <c r="F425" s="28"/>
      <c r="G425" s="28"/>
      <c r="H425" s="28"/>
      <c r="I425" s="28"/>
      <c r="J425" s="28"/>
      <c r="K425" s="28"/>
      <c r="L425" s="28"/>
    </row>
    <row r="426" spans="3:12" x14ac:dyDescent="0.2">
      <c r="C426" s="28"/>
      <c r="D426" s="28"/>
      <c r="E426" s="28"/>
      <c r="F426" s="28"/>
      <c r="G426" s="28"/>
      <c r="H426" s="28"/>
      <c r="I426" s="28"/>
      <c r="J426" s="28"/>
      <c r="K426" s="28"/>
      <c r="L426" s="28"/>
    </row>
    <row r="427" spans="3:12" x14ac:dyDescent="0.2">
      <c r="C427" s="28"/>
      <c r="D427" s="28"/>
      <c r="E427" s="28"/>
      <c r="F427" s="28"/>
      <c r="G427" s="28"/>
      <c r="H427" s="28"/>
      <c r="I427" s="28"/>
      <c r="J427" s="28"/>
      <c r="K427" s="28"/>
      <c r="L427" s="28"/>
    </row>
    <row r="428" spans="3:12" x14ac:dyDescent="0.2">
      <c r="C428" s="28"/>
      <c r="D428" s="28"/>
      <c r="E428" s="28"/>
      <c r="F428" s="28"/>
      <c r="G428" s="28"/>
      <c r="H428" s="28"/>
      <c r="I428" s="28"/>
      <c r="J428" s="28"/>
      <c r="K428" s="28"/>
      <c r="L428" s="28"/>
    </row>
    <row r="429" spans="3:12" x14ac:dyDescent="0.2">
      <c r="C429" s="28"/>
      <c r="D429" s="28"/>
      <c r="E429" s="28"/>
      <c r="F429" s="28"/>
      <c r="G429" s="28"/>
      <c r="H429" s="28"/>
      <c r="I429" s="28"/>
      <c r="J429" s="28"/>
      <c r="K429" s="28"/>
      <c r="L429" s="28"/>
    </row>
    <row r="430" spans="3:12" x14ac:dyDescent="0.2">
      <c r="C430" s="28"/>
      <c r="D430" s="28"/>
      <c r="E430" s="28"/>
      <c r="F430" s="28"/>
      <c r="G430" s="28"/>
      <c r="H430" s="28"/>
      <c r="I430" s="28"/>
      <c r="J430" s="28"/>
      <c r="K430" s="28"/>
      <c r="L430" s="28"/>
    </row>
    <row r="431" spans="3:12" x14ac:dyDescent="0.2">
      <c r="C431" s="28"/>
      <c r="D431" s="28"/>
      <c r="E431" s="28"/>
      <c r="F431" s="28"/>
      <c r="G431" s="28"/>
      <c r="H431" s="28"/>
      <c r="I431" s="28"/>
      <c r="J431" s="28"/>
      <c r="K431" s="28"/>
      <c r="L431" s="28"/>
    </row>
    <row r="432" spans="3:12" x14ac:dyDescent="0.2">
      <c r="C432" s="28"/>
      <c r="D432" s="28"/>
      <c r="E432" s="28"/>
      <c r="F432" s="28"/>
      <c r="G432" s="28"/>
      <c r="H432" s="28"/>
      <c r="I432" s="28"/>
      <c r="J432" s="28"/>
      <c r="K432" s="28"/>
      <c r="L432" s="28"/>
    </row>
    <row r="433" spans="3:12" x14ac:dyDescent="0.2">
      <c r="C433" s="28"/>
      <c r="D433" s="28"/>
      <c r="E433" s="28"/>
      <c r="F433" s="28"/>
      <c r="G433" s="28"/>
      <c r="H433" s="28"/>
      <c r="I433" s="28"/>
      <c r="J433" s="28"/>
      <c r="K433" s="28"/>
      <c r="L433" s="28"/>
    </row>
    <row r="434" spans="3:12" x14ac:dyDescent="0.2">
      <c r="C434" s="28"/>
      <c r="D434" s="28"/>
      <c r="E434" s="28"/>
      <c r="F434" s="28"/>
      <c r="G434" s="28"/>
      <c r="H434" s="28"/>
      <c r="I434" s="28"/>
      <c r="J434" s="28"/>
      <c r="K434" s="28"/>
      <c r="L434" s="28"/>
    </row>
    <row r="435" spans="3:12" x14ac:dyDescent="0.2">
      <c r="C435" s="28"/>
      <c r="D435" s="28"/>
      <c r="E435" s="28"/>
      <c r="F435" s="28"/>
      <c r="G435" s="28"/>
      <c r="H435" s="28"/>
      <c r="I435" s="28"/>
      <c r="J435" s="28"/>
      <c r="K435" s="28"/>
      <c r="L435" s="28"/>
    </row>
    <row r="436" spans="3:12" x14ac:dyDescent="0.2">
      <c r="C436" s="28"/>
      <c r="D436" s="28"/>
      <c r="E436" s="28"/>
      <c r="F436" s="28"/>
      <c r="G436" s="28"/>
      <c r="H436" s="28"/>
      <c r="I436" s="28"/>
      <c r="J436" s="28"/>
      <c r="K436" s="28"/>
      <c r="L436" s="28"/>
    </row>
    <row r="437" spans="3:12" x14ac:dyDescent="0.2">
      <c r="C437" s="28"/>
      <c r="D437" s="28"/>
      <c r="E437" s="28"/>
      <c r="F437" s="28"/>
      <c r="G437" s="28"/>
      <c r="H437" s="28"/>
      <c r="I437" s="28"/>
      <c r="J437" s="28"/>
      <c r="K437" s="28"/>
      <c r="L437" s="28"/>
    </row>
    <row r="438" spans="3:12" x14ac:dyDescent="0.2">
      <c r="C438" s="28"/>
      <c r="D438" s="28"/>
      <c r="E438" s="28"/>
      <c r="F438" s="28"/>
      <c r="G438" s="28"/>
      <c r="H438" s="28"/>
      <c r="I438" s="28"/>
      <c r="J438" s="28"/>
      <c r="K438" s="28"/>
      <c r="L438" s="28"/>
    </row>
    <row r="439" spans="3:12" x14ac:dyDescent="0.2">
      <c r="C439" s="28"/>
      <c r="D439" s="28"/>
      <c r="E439" s="28"/>
      <c r="F439" s="28"/>
      <c r="G439" s="28"/>
      <c r="H439" s="28"/>
      <c r="I439" s="28"/>
      <c r="J439" s="28"/>
      <c r="K439" s="28"/>
      <c r="L439" s="28"/>
    </row>
    <row r="440" spans="3:12" x14ac:dyDescent="0.2">
      <c r="C440" s="28"/>
      <c r="D440" s="28"/>
      <c r="E440" s="28"/>
      <c r="F440" s="28"/>
      <c r="G440" s="28"/>
      <c r="H440" s="28"/>
      <c r="I440" s="28"/>
      <c r="J440" s="28"/>
      <c r="K440" s="28"/>
      <c r="L440" s="28"/>
    </row>
    <row r="441" spans="3:12" x14ac:dyDescent="0.2">
      <c r="C441" s="28"/>
      <c r="D441" s="28"/>
      <c r="E441" s="28"/>
      <c r="F441" s="28"/>
      <c r="G441" s="28"/>
      <c r="H441" s="28"/>
      <c r="I441" s="28"/>
      <c r="J441" s="28"/>
      <c r="K441" s="28"/>
      <c r="L441" s="28"/>
    </row>
    <row r="442" spans="3:12" x14ac:dyDescent="0.2">
      <c r="C442" s="28"/>
      <c r="D442" s="28"/>
      <c r="E442" s="28"/>
      <c r="F442" s="28"/>
      <c r="G442" s="28"/>
      <c r="H442" s="28"/>
      <c r="I442" s="28"/>
      <c r="J442" s="28"/>
      <c r="K442" s="28"/>
      <c r="L442" s="28"/>
    </row>
    <row r="443" spans="3:12" x14ac:dyDescent="0.2">
      <c r="C443" s="28"/>
      <c r="D443" s="28"/>
      <c r="E443" s="28"/>
      <c r="F443" s="28"/>
      <c r="G443" s="28"/>
      <c r="H443" s="28"/>
      <c r="I443" s="28"/>
      <c r="J443" s="28"/>
      <c r="K443" s="28"/>
      <c r="L443" s="28"/>
    </row>
    <row r="444" spans="3:12" x14ac:dyDescent="0.2">
      <c r="C444" s="28"/>
      <c r="D444" s="28"/>
      <c r="E444" s="28"/>
      <c r="F444" s="28"/>
      <c r="G444" s="28"/>
      <c r="H444" s="28"/>
      <c r="I444" s="28"/>
      <c r="J444" s="28"/>
      <c r="K444" s="28"/>
      <c r="L444" s="28"/>
    </row>
    <row r="445" spans="3:12" x14ac:dyDescent="0.2">
      <c r="C445" s="28"/>
      <c r="D445" s="28"/>
      <c r="E445" s="28"/>
      <c r="F445" s="28"/>
      <c r="G445" s="28"/>
      <c r="H445" s="28"/>
      <c r="I445" s="28"/>
      <c r="J445" s="28"/>
      <c r="K445" s="28"/>
      <c r="L445" s="28"/>
    </row>
    <row r="446" spans="3:12" x14ac:dyDescent="0.2">
      <c r="C446" s="28"/>
      <c r="D446" s="28"/>
      <c r="E446" s="28"/>
      <c r="F446" s="28"/>
      <c r="G446" s="28"/>
      <c r="H446" s="28"/>
      <c r="I446" s="28"/>
      <c r="J446" s="28"/>
      <c r="K446" s="28"/>
      <c r="L446" s="28"/>
    </row>
    <row r="447" spans="3:12" x14ac:dyDescent="0.2">
      <c r="C447" s="28"/>
      <c r="D447" s="28"/>
      <c r="E447" s="28"/>
      <c r="F447" s="28"/>
      <c r="G447" s="28"/>
      <c r="H447" s="28"/>
      <c r="I447" s="28"/>
      <c r="J447" s="28"/>
      <c r="K447" s="28"/>
      <c r="L447" s="28"/>
    </row>
    <row r="448" spans="3:12" x14ac:dyDescent="0.2">
      <c r="C448" s="28"/>
      <c r="D448" s="28"/>
      <c r="E448" s="28"/>
      <c r="F448" s="28"/>
      <c r="G448" s="28"/>
      <c r="H448" s="28"/>
      <c r="I448" s="28"/>
      <c r="J448" s="28"/>
      <c r="K448" s="28"/>
      <c r="L448" s="28"/>
    </row>
  </sheetData>
  <mergeCells count="85">
    <mergeCell ref="I259:L259"/>
    <mergeCell ref="A275:L275"/>
    <mergeCell ref="E59:F59"/>
    <mergeCell ref="A256:F256"/>
    <mergeCell ref="E85:F85"/>
    <mergeCell ref="E89:F89"/>
    <mergeCell ref="E125:F125"/>
    <mergeCell ref="I256:L256"/>
    <mergeCell ref="C64:F64"/>
    <mergeCell ref="A259:F259"/>
    <mergeCell ref="A260:F260"/>
    <mergeCell ref="A261:F261"/>
    <mergeCell ref="I261:L261"/>
    <mergeCell ref="A274:L274"/>
    <mergeCell ref="I257:L257"/>
    <mergeCell ref="I260:L260"/>
    <mergeCell ref="A257:F257"/>
    <mergeCell ref="A1:L1"/>
    <mergeCell ref="A2:L2"/>
    <mergeCell ref="L3:L4"/>
    <mergeCell ref="I3:I4"/>
    <mergeCell ref="A3:D4"/>
    <mergeCell ref="E3:F4"/>
    <mergeCell ref="H3:H4"/>
    <mergeCell ref="J3:K3"/>
    <mergeCell ref="C7:F7"/>
    <mergeCell ref="C16:F16"/>
    <mergeCell ref="E128:F128"/>
    <mergeCell ref="E131:F131"/>
    <mergeCell ref="C90:F90"/>
    <mergeCell ref="D99:F99"/>
    <mergeCell ref="E53:F53"/>
    <mergeCell ref="E281:F281"/>
    <mergeCell ref="E282:F282"/>
    <mergeCell ref="J297:L297"/>
    <mergeCell ref="J303:L303"/>
    <mergeCell ref="B297:F297"/>
    <mergeCell ref="B298:F298"/>
    <mergeCell ref="B300:F300"/>
    <mergeCell ref="B301:F301"/>
    <mergeCell ref="B302:F302"/>
    <mergeCell ref="B303:F303"/>
    <mergeCell ref="J300:L300"/>
    <mergeCell ref="J301:L301"/>
    <mergeCell ref="J302:L302"/>
    <mergeCell ref="J298:L298"/>
    <mergeCell ref="A385:E385"/>
    <mergeCell ref="I385:K385"/>
    <mergeCell ref="A359:L359"/>
    <mergeCell ref="A360:L360"/>
    <mergeCell ref="I380:K380"/>
    <mergeCell ref="I379:K379"/>
    <mergeCell ref="A379:E379"/>
    <mergeCell ref="I382:K382"/>
    <mergeCell ref="A382:E382"/>
    <mergeCell ref="A383:E383"/>
    <mergeCell ref="I383:K383"/>
    <mergeCell ref="A384:E384"/>
    <mergeCell ref="I384:K384"/>
    <mergeCell ref="E54:F54"/>
    <mergeCell ref="E55:F55"/>
    <mergeCell ref="E75:F75"/>
    <mergeCell ref="E76:F76"/>
    <mergeCell ref="E69:F69"/>
    <mergeCell ref="E156:F156"/>
    <mergeCell ref="E87:F87"/>
    <mergeCell ref="E77:F77"/>
    <mergeCell ref="E78:F78"/>
    <mergeCell ref="E110:F110"/>
    <mergeCell ref="E14:F14"/>
    <mergeCell ref="C225:F225"/>
    <mergeCell ref="E254:F254"/>
    <mergeCell ref="E177:F177"/>
    <mergeCell ref="E178:F178"/>
    <mergeCell ref="E188:F188"/>
    <mergeCell ref="C189:F189"/>
    <mergeCell ref="C197:F197"/>
    <mergeCell ref="C208:F208"/>
    <mergeCell ref="C157:F157"/>
    <mergeCell ref="C163:F163"/>
    <mergeCell ref="E164:F164"/>
    <mergeCell ref="C165:F165"/>
    <mergeCell ref="E176:F176"/>
    <mergeCell ref="C144:F144"/>
    <mergeCell ref="C152:F152"/>
  </mergeCells>
  <phoneticPr fontId="48" type="noConversion"/>
  <pageMargins left="0.62647405660377353" right="0.54540094339622647" top="0.59055118110236227" bottom="0" header="0.31496062992125984" footer="0.31496062992125984"/>
  <pageSetup scale="70" orientation="portrait" r:id="rId1"/>
  <ignoredErrors>
    <ignoredError sqref="C233:C235 D287:D289 E224 C237:C238 C240:C241 D291 F242" numberStoredAsText="1"/>
    <ignoredError sqref="K13 K46 K82:K83 K119 K139 K145:K148 K157 K165 K189 K214 K217 K219 K236 K239 K242 K79 K232 K229 K56:K5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326"/>
  <sheetViews>
    <sheetView showWhiteSpace="0" view="pageLayout" topLeftCell="B112" zoomScaleNormal="110" workbookViewId="0">
      <selection activeCell="O118" sqref="O118"/>
    </sheetView>
  </sheetViews>
  <sheetFormatPr defaultRowHeight="14.25" x14ac:dyDescent="0.2"/>
  <cols>
    <col min="1" max="3" width="3.140625" style="37" customWidth="1"/>
    <col min="4" max="4" width="7.5703125" style="321" customWidth="1"/>
    <col min="5" max="5" width="3.140625" style="321" customWidth="1"/>
    <col min="6" max="6" width="3.5703125" style="321" customWidth="1"/>
    <col min="7" max="7" width="2.85546875" style="321" customWidth="1"/>
    <col min="8" max="8" width="3" style="321" customWidth="1"/>
    <col min="9" max="9" width="32.140625" style="28" customWidth="1"/>
    <col min="10" max="10" width="6.85546875" style="84" customWidth="1"/>
    <col min="11" max="11" width="8.85546875" style="28" customWidth="1"/>
    <col min="12" max="12" width="6.85546875" style="28" customWidth="1"/>
    <col min="13" max="13" width="14.7109375" style="340" customWidth="1"/>
    <col min="14" max="14" width="18.5703125" style="340" customWidth="1"/>
    <col min="15" max="15" width="18.28515625" style="28" customWidth="1"/>
    <col min="16" max="16" width="2" style="28" customWidth="1"/>
    <col min="17" max="17" width="1.5703125" style="28" customWidth="1"/>
    <col min="18" max="18" width="20.7109375" style="28" customWidth="1"/>
    <col min="19" max="20" width="9.140625" style="84"/>
    <col min="21" max="16384" width="9.140625" style="37"/>
  </cols>
  <sheetData>
    <row r="1" spans="3:19" ht="15.75" x14ac:dyDescent="0.25">
      <c r="C1" s="193"/>
      <c r="D1" s="1035" t="s">
        <v>1006</v>
      </c>
      <c r="E1" s="1035"/>
      <c r="F1" s="1035"/>
      <c r="G1" s="1035"/>
      <c r="H1" s="1035"/>
      <c r="I1" s="1035"/>
      <c r="J1" s="1035"/>
      <c r="K1" s="1035"/>
      <c r="L1" s="1035"/>
      <c r="M1" s="1035"/>
      <c r="N1" s="1035"/>
      <c r="O1" s="1035"/>
    </row>
    <row r="2" spans="3:19" ht="15.75" x14ac:dyDescent="0.25">
      <c r="C2" s="193"/>
      <c r="D2" s="1035" t="s">
        <v>108</v>
      </c>
      <c r="E2" s="1035"/>
      <c r="F2" s="1035"/>
      <c r="G2" s="1035"/>
      <c r="H2" s="1035"/>
      <c r="I2" s="1035"/>
      <c r="J2" s="1035"/>
      <c r="K2" s="1035"/>
      <c r="L2" s="1035"/>
      <c r="M2" s="1035"/>
      <c r="N2" s="1035"/>
      <c r="O2" s="1035"/>
    </row>
    <row r="3" spans="3:19" ht="15" customHeight="1" x14ac:dyDescent="0.2">
      <c r="C3" s="1038" t="s">
        <v>59</v>
      </c>
      <c r="D3" s="1038"/>
      <c r="E3" s="1038"/>
      <c r="F3" s="1038"/>
      <c r="G3" s="1038"/>
      <c r="H3" s="1038" t="s">
        <v>81</v>
      </c>
      <c r="I3" s="1038"/>
      <c r="J3" s="249" t="s">
        <v>67</v>
      </c>
      <c r="K3" s="1036" t="s">
        <v>25</v>
      </c>
      <c r="L3" s="1036" t="s">
        <v>82</v>
      </c>
      <c r="M3" s="1037" t="s">
        <v>83</v>
      </c>
      <c r="N3" s="1037"/>
      <c r="O3" s="1038" t="s">
        <v>84</v>
      </c>
    </row>
    <row r="4" spans="3:19" x14ac:dyDescent="0.2">
      <c r="C4" s="1038"/>
      <c r="D4" s="1038"/>
      <c r="E4" s="1038"/>
      <c r="F4" s="1038"/>
      <c r="G4" s="1038"/>
      <c r="H4" s="1038"/>
      <c r="I4" s="1038"/>
      <c r="J4" s="250" t="s">
        <v>443</v>
      </c>
      <c r="K4" s="1036"/>
      <c r="L4" s="1036"/>
      <c r="M4" s="712" t="s">
        <v>82</v>
      </c>
      <c r="N4" s="712" t="s">
        <v>85</v>
      </c>
      <c r="O4" s="1038"/>
    </row>
    <row r="5" spans="3:19" x14ac:dyDescent="0.2">
      <c r="C5" s="198" t="s">
        <v>194</v>
      </c>
      <c r="D5" s="722" t="s">
        <v>204</v>
      </c>
      <c r="E5" s="722"/>
      <c r="F5" s="722"/>
      <c r="G5" s="199"/>
      <c r="H5" s="199"/>
      <c r="I5" s="200"/>
      <c r="J5" s="251"/>
      <c r="K5" s="251"/>
      <c r="L5" s="251"/>
      <c r="M5" s="201"/>
      <c r="N5" s="201"/>
      <c r="O5" s="515">
        <f>O6+O184+O197+O210</f>
        <v>1004630801.28</v>
      </c>
    </row>
    <row r="6" spans="3:19" ht="33.75" customHeight="1" x14ac:dyDescent="0.2">
      <c r="C6" s="699"/>
      <c r="D6" s="202" t="s">
        <v>30</v>
      </c>
      <c r="E6" s="1040" t="s">
        <v>355</v>
      </c>
      <c r="F6" s="1041"/>
      <c r="G6" s="1041"/>
      <c r="H6" s="1041"/>
      <c r="I6" s="1042"/>
      <c r="J6" s="252"/>
      <c r="K6" s="251"/>
      <c r="L6" s="251"/>
      <c r="M6" s="201"/>
      <c r="N6" s="201"/>
      <c r="O6" s="203">
        <f>O7+O16+O34+O49+O156+O162</f>
        <v>902828801.27999997</v>
      </c>
    </row>
    <row r="7" spans="3:19" ht="20.25" customHeight="1" x14ac:dyDescent="0.2">
      <c r="C7" s="699"/>
      <c r="D7" s="731">
        <v>1</v>
      </c>
      <c r="E7" s="204" t="s">
        <v>203</v>
      </c>
      <c r="F7" s="204"/>
      <c r="G7" s="204"/>
      <c r="H7" s="204"/>
      <c r="I7" s="205"/>
      <c r="J7" s="253"/>
      <c r="K7" s="254"/>
      <c r="L7" s="254"/>
      <c r="M7" s="206"/>
      <c r="N7" s="207"/>
      <c r="O7" s="208">
        <f>N9+N12</f>
        <v>63600000</v>
      </c>
      <c r="R7" s="32">
        <v>1196904068</v>
      </c>
      <c r="S7" s="84" t="s">
        <v>74</v>
      </c>
    </row>
    <row r="8" spans="3:19" ht="17.25" customHeight="1" x14ac:dyDescent="0.2">
      <c r="C8" s="699"/>
      <c r="D8" s="209" t="s">
        <v>699</v>
      </c>
      <c r="E8" s="204" t="s">
        <v>297</v>
      </c>
      <c r="F8" s="204"/>
      <c r="G8" s="204"/>
      <c r="H8" s="204"/>
      <c r="I8" s="205"/>
      <c r="J8" s="253"/>
      <c r="K8" s="254"/>
      <c r="L8" s="254"/>
      <c r="M8" s="206"/>
      <c r="N8" s="210"/>
      <c r="O8" s="211"/>
      <c r="R8" s="131">
        <v>881670757.12</v>
      </c>
      <c r="S8" s="84" t="s">
        <v>483</v>
      </c>
    </row>
    <row r="9" spans="3:19" ht="18" customHeight="1" x14ac:dyDescent="0.2">
      <c r="C9" s="699"/>
      <c r="D9" s="212"/>
      <c r="E9" s="212">
        <v>1</v>
      </c>
      <c r="F9" s="705" t="s">
        <v>216</v>
      </c>
      <c r="G9" s="705"/>
      <c r="H9" s="213"/>
      <c r="I9" s="699"/>
      <c r="J9" s="254"/>
      <c r="K9" s="255"/>
      <c r="L9" s="254"/>
      <c r="M9" s="206"/>
      <c r="N9" s="214">
        <f>N10</f>
        <v>36000000</v>
      </c>
      <c r="O9" s="211"/>
      <c r="P9" s="31"/>
      <c r="R9" s="32">
        <f>R7-R8</f>
        <v>315233310.88</v>
      </c>
    </row>
    <row r="10" spans="3:19" ht="19.5" customHeight="1" x14ac:dyDescent="0.2">
      <c r="C10" s="699"/>
      <c r="D10" s="215"/>
      <c r="E10" s="215"/>
      <c r="F10" s="215">
        <v>1</v>
      </c>
      <c r="G10" s="700" t="s">
        <v>205</v>
      </c>
      <c r="H10" s="699"/>
      <c r="I10" s="699"/>
      <c r="J10" s="254" t="s">
        <v>74</v>
      </c>
      <c r="K10" s="255">
        <v>12</v>
      </c>
      <c r="L10" s="255" t="s">
        <v>144</v>
      </c>
      <c r="M10" s="216">
        <v>3000000</v>
      </c>
      <c r="N10" s="217">
        <f>M10*K10</f>
        <v>36000000</v>
      </c>
      <c r="O10" s="211"/>
      <c r="P10" s="32"/>
    </row>
    <row r="11" spans="3:19" ht="18" customHeight="1" x14ac:dyDescent="0.2">
      <c r="C11" s="699"/>
      <c r="D11" s="218" t="s">
        <v>700</v>
      </c>
      <c r="E11" s="215" t="s">
        <v>206</v>
      </c>
      <c r="F11" s="215"/>
      <c r="G11" s="700"/>
      <c r="H11" s="699"/>
      <c r="I11" s="699"/>
      <c r="J11" s="254"/>
      <c r="K11" s="255"/>
      <c r="L11" s="255"/>
      <c r="M11" s="216"/>
      <c r="N11" s="217"/>
      <c r="O11" s="211"/>
      <c r="P11" s="32"/>
    </row>
    <row r="12" spans="3:19" ht="16.5" customHeight="1" x14ac:dyDescent="0.2">
      <c r="C12" s="699"/>
      <c r="D12" s="215"/>
      <c r="E12" s="212">
        <v>1</v>
      </c>
      <c r="F12" s="705" t="s">
        <v>206</v>
      </c>
      <c r="G12" s="705"/>
      <c r="H12" s="213"/>
      <c r="I12" s="699"/>
      <c r="J12" s="254"/>
      <c r="K12" s="255"/>
      <c r="L12" s="255"/>
      <c r="M12" s="216"/>
      <c r="N12" s="219">
        <f>SUM(N13:N15)</f>
        <v>27600000</v>
      </c>
      <c r="O12" s="211"/>
    </row>
    <row r="13" spans="3:19" ht="17.25" customHeight="1" x14ac:dyDescent="0.2">
      <c r="C13" s="699"/>
      <c r="D13" s="212"/>
      <c r="E13" s="212"/>
      <c r="F13" s="212">
        <v>1</v>
      </c>
      <c r="G13" s="705" t="s">
        <v>207</v>
      </c>
      <c r="H13" s="705"/>
      <c r="I13" s="213"/>
      <c r="J13" s="251" t="s">
        <v>74</v>
      </c>
      <c r="K13" s="255">
        <v>12</v>
      </c>
      <c r="L13" s="255" t="s">
        <v>144</v>
      </c>
      <c r="M13" s="216">
        <v>1800000</v>
      </c>
      <c r="N13" s="217">
        <f>K13*M13</f>
        <v>21600000</v>
      </c>
      <c r="O13" s="211"/>
      <c r="P13" s="32"/>
    </row>
    <row r="14" spans="3:19" ht="17.25" customHeight="1" x14ac:dyDescent="0.2">
      <c r="C14" s="699"/>
      <c r="D14" s="215"/>
      <c r="E14" s="215"/>
      <c r="F14" s="215">
        <v>2</v>
      </c>
      <c r="G14" s="1006" t="s">
        <v>208</v>
      </c>
      <c r="H14" s="1007"/>
      <c r="I14" s="1008"/>
      <c r="J14" s="256" t="s">
        <v>74</v>
      </c>
      <c r="K14" s="255">
        <v>1</v>
      </c>
      <c r="L14" s="255" t="s">
        <v>179</v>
      </c>
      <c r="M14" s="216">
        <v>3000000</v>
      </c>
      <c r="N14" s="217">
        <f>K14*M14</f>
        <v>3000000</v>
      </c>
      <c r="O14" s="211"/>
    </row>
    <row r="15" spans="3:19" ht="16.5" customHeight="1" x14ac:dyDescent="0.2">
      <c r="C15" s="699"/>
      <c r="D15" s="215"/>
      <c r="E15" s="215"/>
      <c r="F15" s="215">
        <v>3</v>
      </c>
      <c r="G15" s="706" t="s">
        <v>209</v>
      </c>
      <c r="H15" s="694"/>
      <c r="I15" s="698"/>
      <c r="J15" s="256" t="s">
        <v>74</v>
      </c>
      <c r="K15" s="255">
        <v>1</v>
      </c>
      <c r="L15" s="255" t="s">
        <v>179</v>
      </c>
      <c r="M15" s="216">
        <v>3000000</v>
      </c>
      <c r="N15" s="217">
        <f>K15*M15</f>
        <v>3000000</v>
      </c>
      <c r="O15" s="211"/>
    </row>
    <row r="16" spans="3:19" ht="18" customHeight="1" x14ac:dyDescent="0.2">
      <c r="C16" s="699"/>
      <c r="D16" s="732">
        <v>2</v>
      </c>
      <c r="E16" s="706" t="s">
        <v>210</v>
      </c>
      <c r="F16" s="707"/>
      <c r="G16" s="707"/>
      <c r="H16" s="694"/>
      <c r="I16" s="270"/>
      <c r="J16" s="256"/>
      <c r="K16" s="255"/>
      <c r="L16" s="255"/>
      <c r="M16" s="216"/>
      <c r="N16" s="220"/>
      <c r="O16" s="463">
        <f>N17+N23</f>
        <v>514000000</v>
      </c>
      <c r="R16" s="38">
        <f>O7+O16+O34+O49</f>
        <v>848863801.27999997</v>
      </c>
    </row>
    <row r="17" spans="3:16" ht="15" customHeight="1" x14ac:dyDescent="0.2">
      <c r="C17" s="699"/>
      <c r="D17" s="218" t="s">
        <v>701</v>
      </c>
      <c r="E17" s="706" t="s">
        <v>211</v>
      </c>
      <c r="F17" s="707"/>
      <c r="G17" s="707"/>
      <c r="H17" s="694"/>
      <c r="I17" s="698"/>
      <c r="J17" s="256"/>
      <c r="K17" s="255"/>
      <c r="L17" s="255"/>
      <c r="M17" s="216"/>
      <c r="N17" s="219">
        <f>SUM(N18:N21)</f>
        <v>319200000</v>
      </c>
      <c r="O17" s="211"/>
    </row>
    <row r="18" spans="3:16" ht="16.5" customHeight="1" x14ac:dyDescent="0.2">
      <c r="C18" s="699"/>
      <c r="D18" s="215"/>
      <c r="E18" s="215"/>
      <c r="F18" s="705" t="s">
        <v>47</v>
      </c>
      <c r="G18" s="221" t="s">
        <v>212</v>
      </c>
      <c r="H18" s="222"/>
      <c r="I18" s="222"/>
      <c r="J18" s="257" t="s">
        <v>74</v>
      </c>
      <c r="K18" s="255">
        <v>12</v>
      </c>
      <c r="L18" s="255" t="s">
        <v>144</v>
      </c>
      <c r="M18" s="216">
        <v>2300000</v>
      </c>
      <c r="N18" s="217">
        <f>K18*M18</f>
        <v>27600000</v>
      </c>
      <c r="O18" s="211"/>
      <c r="P18" s="31"/>
    </row>
    <row r="19" spans="3:16" ht="16.5" customHeight="1" x14ac:dyDescent="0.2">
      <c r="C19" s="699"/>
      <c r="D19" s="215"/>
      <c r="E19" s="215"/>
      <c r="F19" s="705" t="s">
        <v>48</v>
      </c>
      <c r="G19" s="221" t="s">
        <v>213</v>
      </c>
      <c r="H19" s="222"/>
      <c r="I19" s="222"/>
      <c r="J19" s="257" t="s">
        <v>74</v>
      </c>
      <c r="K19" s="255">
        <v>36</v>
      </c>
      <c r="L19" s="255" t="s">
        <v>144</v>
      </c>
      <c r="M19" s="223">
        <v>2025000</v>
      </c>
      <c r="N19" s="217">
        <f>K19*M19</f>
        <v>72900000</v>
      </c>
      <c r="O19" s="211"/>
      <c r="P19" s="31"/>
    </row>
    <row r="20" spans="3:16" ht="16.5" customHeight="1" x14ac:dyDescent="0.2">
      <c r="C20" s="699"/>
      <c r="D20" s="215"/>
      <c r="E20" s="215"/>
      <c r="F20" s="705" t="s">
        <v>53</v>
      </c>
      <c r="G20" s="221" t="s">
        <v>214</v>
      </c>
      <c r="H20" s="222"/>
      <c r="I20" s="222"/>
      <c r="J20" s="257" t="s">
        <v>74</v>
      </c>
      <c r="K20" s="255">
        <v>36</v>
      </c>
      <c r="L20" s="255" t="s">
        <v>144</v>
      </c>
      <c r="M20" s="223">
        <v>2025000</v>
      </c>
      <c r="N20" s="217">
        <f>K20*M20</f>
        <v>72900000</v>
      </c>
      <c r="O20" s="211"/>
      <c r="P20" s="31"/>
    </row>
    <row r="21" spans="3:16" ht="18.75" customHeight="1" x14ac:dyDescent="0.2">
      <c r="C21" s="699"/>
      <c r="D21" s="215"/>
      <c r="E21" s="215"/>
      <c r="F21" s="705" t="s">
        <v>128</v>
      </c>
      <c r="G21" s="1043" t="s">
        <v>215</v>
      </c>
      <c r="H21" s="1044"/>
      <c r="I21" s="1045"/>
      <c r="J21" s="257" t="s">
        <v>74</v>
      </c>
      <c r="K21" s="255">
        <v>72</v>
      </c>
      <c r="L21" s="255" t="s">
        <v>144</v>
      </c>
      <c r="M21" s="223">
        <v>2025000</v>
      </c>
      <c r="N21" s="210">
        <f>K21*M21</f>
        <v>145800000</v>
      </c>
      <c r="O21" s="211"/>
      <c r="P21" s="31"/>
    </row>
    <row r="22" spans="3:16" ht="18.75" customHeight="1" x14ac:dyDescent="0.2">
      <c r="C22" s="699"/>
      <c r="D22" s="218" t="s">
        <v>702</v>
      </c>
      <c r="E22" s="221" t="s">
        <v>217</v>
      </c>
      <c r="F22" s="221"/>
      <c r="G22" s="224"/>
      <c r="H22" s="222"/>
      <c r="I22" s="222"/>
      <c r="J22" s="257"/>
      <c r="K22" s="255"/>
      <c r="L22" s="255"/>
      <c r="M22" s="223"/>
      <c r="N22" s="207">
        <f>N23</f>
        <v>194800000</v>
      </c>
      <c r="O22" s="211"/>
      <c r="P22" s="31"/>
    </row>
    <row r="23" spans="3:16" ht="3" customHeight="1" x14ac:dyDescent="0.2">
      <c r="C23" s="699"/>
      <c r="D23" s="215"/>
      <c r="E23" s="215">
        <v>1</v>
      </c>
      <c r="F23" s="221"/>
      <c r="G23" s="224"/>
      <c r="H23" s="222"/>
      <c r="I23" s="222"/>
      <c r="J23" s="257"/>
      <c r="K23" s="255"/>
      <c r="L23" s="255"/>
      <c r="M23" s="223"/>
      <c r="N23" s="214">
        <f>SUM(N24:N33)</f>
        <v>194800000</v>
      </c>
      <c r="O23" s="211"/>
      <c r="P23" s="31"/>
    </row>
    <row r="24" spans="3:16" ht="16.5" customHeight="1" x14ac:dyDescent="0.2">
      <c r="C24" s="699"/>
      <c r="D24" s="215"/>
      <c r="E24" s="215"/>
      <c r="F24" s="215">
        <v>1</v>
      </c>
      <c r="G24" s="700" t="s">
        <v>218</v>
      </c>
      <c r="H24" s="699"/>
      <c r="I24" s="699"/>
      <c r="J24" s="254" t="s">
        <v>74</v>
      </c>
      <c r="K24" s="255">
        <v>12</v>
      </c>
      <c r="L24" s="255" t="s">
        <v>144</v>
      </c>
      <c r="M24" s="223">
        <v>1200000</v>
      </c>
      <c r="N24" s="210">
        <f>K24*M24</f>
        <v>14400000</v>
      </c>
      <c r="O24" s="211"/>
    </row>
    <row r="25" spans="3:16" ht="16.5" customHeight="1" x14ac:dyDescent="0.2">
      <c r="C25" s="699"/>
      <c r="D25" s="215"/>
      <c r="E25" s="215"/>
      <c r="F25" s="215">
        <v>3</v>
      </c>
      <c r="G25" s="699" t="s">
        <v>587</v>
      </c>
      <c r="H25" s="324"/>
      <c r="I25" s="324"/>
      <c r="J25" s="325" t="s">
        <v>74</v>
      </c>
      <c r="K25" s="255">
        <v>72</v>
      </c>
      <c r="L25" s="255" t="s">
        <v>144</v>
      </c>
      <c r="M25" s="223">
        <v>800000</v>
      </c>
      <c r="N25" s="210">
        <f t="shared" ref="N25:N29" si="0">M25*K25</f>
        <v>57600000</v>
      </c>
      <c r="O25" s="211"/>
    </row>
    <row r="26" spans="3:16" ht="18" customHeight="1" x14ac:dyDescent="0.2">
      <c r="C26" s="699"/>
      <c r="D26" s="215"/>
      <c r="E26" s="215"/>
      <c r="F26" s="215">
        <v>4</v>
      </c>
      <c r="G26" s="700" t="s">
        <v>219</v>
      </c>
      <c r="H26" s="699"/>
      <c r="I26" s="699"/>
      <c r="J26" s="254" t="s">
        <v>74</v>
      </c>
      <c r="K26" s="255">
        <v>72</v>
      </c>
      <c r="L26" s="255" t="s">
        <v>144</v>
      </c>
      <c r="M26" s="223">
        <v>600000</v>
      </c>
      <c r="N26" s="210">
        <f>M26*K26</f>
        <v>43200000</v>
      </c>
      <c r="O26" s="211"/>
    </row>
    <row r="27" spans="3:16" ht="17.25" customHeight="1" x14ac:dyDescent="0.2">
      <c r="C27" s="699"/>
      <c r="D27" s="215"/>
      <c r="E27" s="215"/>
      <c r="F27" s="215">
        <v>5</v>
      </c>
      <c r="G27" s="700" t="s">
        <v>220</v>
      </c>
      <c r="H27" s="699"/>
      <c r="I27" s="699"/>
      <c r="J27" s="254" t="s">
        <v>74</v>
      </c>
      <c r="K27" s="255">
        <v>1</v>
      </c>
      <c r="L27" s="255" t="s">
        <v>144</v>
      </c>
      <c r="M27" s="223">
        <v>2300000</v>
      </c>
      <c r="N27" s="210">
        <f t="shared" si="0"/>
        <v>2300000</v>
      </c>
      <c r="O27" s="211"/>
    </row>
    <row r="28" spans="3:16" ht="17.25" customHeight="1" x14ac:dyDescent="0.2">
      <c r="C28" s="699"/>
      <c r="D28" s="215"/>
      <c r="E28" s="215"/>
      <c r="F28" s="215">
        <v>6</v>
      </c>
      <c r="G28" s="700" t="s">
        <v>221</v>
      </c>
      <c r="H28" s="699"/>
      <c r="I28" s="699"/>
      <c r="J28" s="254" t="s">
        <v>74</v>
      </c>
      <c r="K28" s="255">
        <v>12</v>
      </c>
      <c r="L28" s="255" t="s">
        <v>144</v>
      </c>
      <c r="M28" s="223">
        <v>2025000</v>
      </c>
      <c r="N28" s="210">
        <f t="shared" si="0"/>
        <v>24300000</v>
      </c>
      <c r="O28" s="211"/>
    </row>
    <row r="29" spans="3:16" ht="16.5" customHeight="1" x14ac:dyDescent="0.2">
      <c r="C29" s="699"/>
      <c r="D29" s="215"/>
      <c r="E29" s="215"/>
      <c r="F29" s="215">
        <v>7</v>
      </c>
      <c r="G29" s="700" t="s">
        <v>222</v>
      </c>
      <c r="H29" s="699"/>
      <c r="I29" s="699"/>
      <c r="J29" s="254" t="s">
        <v>74</v>
      </c>
      <c r="K29" s="255">
        <v>1</v>
      </c>
      <c r="L29" s="255" t="s">
        <v>144</v>
      </c>
      <c r="M29" s="223">
        <v>2300000</v>
      </c>
      <c r="N29" s="210">
        <f t="shared" si="0"/>
        <v>2300000</v>
      </c>
      <c r="O29" s="211"/>
    </row>
    <row r="30" spans="3:16" ht="17.25" customHeight="1" x14ac:dyDescent="0.2">
      <c r="C30" s="699"/>
      <c r="D30" s="215"/>
      <c r="E30" s="215"/>
      <c r="F30" s="215">
        <v>8</v>
      </c>
      <c r="G30" s="700" t="s">
        <v>223</v>
      </c>
      <c r="H30" s="699"/>
      <c r="I30" s="699"/>
      <c r="J30" s="254" t="s">
        <v>74</v>
      </c>
      <c r="K30" s="255">
        <v>12</v>
      </c>
      <c r="L30" s="255" t="s">
        <v>407</v>
      </c>
      <c r="M30" s="223">
        <v>2025000</v>
      </c>
      <c r="N30" s="210">
        <f>M30*K30</f>
        <v>24300000</v>
      </c>
      <c r="O30" s="211"/>
    </row>
    <row r="31" spans="3:16" ht="15.75" customHeight="1" x14ac:dyDescent="0.2">
      <c r="C31" s="699"/>
      <c r="D31" s="215"/>
      <c r="E31" s="215"/>
      <c r="F31" s="215">
        <v>9</v>
      </c>
      <c r="G31" s="700" t="s">
        <v>408</v>
      </c>
      <c r="H31" s="699"/>
      <c r="I31" s="699"/>
      <c r="J31" s="254" t="s">
        <v>74</v>
      </c>
      <c r="K31" s="255">
        <v>96</v>
      </c>
      <c r="L31" s="255" t="s">
        <v>144</v>
      </c>
      <c r="M31" s="223">
        <v>100000</v>
      </c>
      <c r="N31" s="210">
        <f>M31*K31</f>
        <v>9600000</v>
      </c>
      <c r="O31" s="211"/>
    </row>
    <row r="32" spans="3:16" x14ac:dyDescent="0.2">
      <c r="C32" s="699"/>
      <c r="D32" s="215"/>
      <c r="E32" s="215"/>
      <c r="F32" s="215">
        <v>10</v>
      </c>
      <c r="G32" s="700" t="s">
        <v>409</v>
      </c>
      <c r="H32" s="699"/>
      <c r="I32" s="699"/>
      <c r="J32" s="254" t="s">
        <v>74</v>
      </c>
      <c r="K32" s="255">
        <v>12</v>
      </c>
      <c r="L32" s="255" t="s">
        <v>144</v>
      </c>
      <c r="M32" s="223">
        <v>200000</v>
      </c>
      <c r="N32" s="210">
        <f>M32*K32</f>
        <v>2400000</v>
      </c>
      <c r="O32" s="211"/>
    </row>
    <row r="33" spans="3:15" ht="17.25" customHeight="1" x14ac:dyDescent="0.2">
      <c r="C33" s="699"/>
      <c r="D33" s="215"/>
      <c r="E33" s="215"/>
      <c r="F33" s="215">
        <v>11</v>
      </c>
      <c r="G33" s="700" t="s">
        <v>410</v>
      </c>
      <c r="H33" s="699"/>
      <c r="I33" s="699"/>
      <c r="J33" s="254" t="s">
        <v>74</v>
      </c>
      <c r="K33" s="255">
        <f>4*12</f>
        <v>48</v>
      </c>
      <c r="L33" s="255" t="s">
        <v>144</v>
      </c>
      <c r="M33" s="223">
        <v>300000</v>
      </c>
      <c r="N33" s="210">
        <f>M33*K33</f>
        <v>14400000</v>
      </c>
      <c r="O33" s="211"/>
    </row>
    <row r="34" spans="3:15" ht="26.25" customHeight="1" x14ac:dyDescent="0.2">
      <c r="C34" s="699"/>
      <c r="D34" s="241">
        <v>3</v>
      </c>
      <c r="E34" s="1039" t="s">
        <v>351</v>
      </c>
      <c r="F34" s="1039"/>
      <c r="G34" s="1039"/>
      <c r="H34" s="1039"/>
      <c r="I34" s="1039"/>
      <c r="J34" s="258"/>
      <c r="K34" s="255"/>
      <c r="L34" s="254"/>
      <c r="M34" s="223"/>
      <c r="N34" s="207"/>
      <c r="O34" s="225">
        <f>N35+N37+N43+N45</f>
        <v>36166221.119999997</v>
      </c>
    </row>
    <row r="35" spans="3:15" ht="16.5" customHeight="1" x14ac:dyDescent="0.2">
      <c r="C35" s="699"/>
      <c r="D35" s="218" t="s">
        <v>703</v>
      </c>
      <c r="E35" s="215" t="s">
        <v>706</v>
      </c>
      <c r="F35" s="721"/>
      <c r="G35" s="700"/>
      <c r="H35" s="699"/>
      <c r="I35" s="699"/>
      <c r="J35" s="254"/>
      <c r="K35" s="255"/>
      <c r="L35" s="255"/>
      <c r="M35" s="223"/>
      <c r="N35" s="214">
        <f>N36</f>
        <v>2442240</v>
      </c>
      <c r="O35" s="211"/>
    </row>
    <row r="36" spans="3:15" ht="16.5" customHeight="1" x14ac:dyDescent="0.2">
      <c r="C36" s="699"/>
      <c r="D36" s="215"/>
      <c r="E36" s="215"/>
      <c r="F36" s="700" t="s">
        <v>47</v>
      </c>
      <c r="G36" s="699" t="s">
        <v>224</v>
      </c>
      <c r="H36" s="699"/>
      <c r="I36" s="699"/>
      <c r="J36" s="254" t="s">
        <v>74</v>
      </c>
      <c r="K36" s="255">
        <v>12</v>
      </c>
      <c r="L36" s="255" t="s">
        <v>144</v>
      </c>
      <c r="M36" s="223">
        <v>203520</v>
      </c>
      <c r="N36" s="210">
        <f>M36*K36</f>
        <v>2442240</v>
      </c>
      <c r="O36" s="211"/>
    </row>
    <row r="37" spans="3:15" ht="15" customHeight="1" x14ac:dyDescent="0.2">
      <c r="C37" s="699"/>
      <c r="D37" s="218" t="s">
        <v>704</v>
      </c>
      <c r="E37" s="1006" t="s">
        <v>225</v>
      </c>
      <c r="F37" s="1007"/>
      <c r="G37" s="1007"/>
      <c r="H37" s="1007"/>
      <c r="I37" s="1008"/>
      <c r="J37" s="254"/>
      <c r="K37" s="255"/>
      <c r="L37" s="255"/>
      <c r="M37" s="223"/>
      <c r="N37" s="207">
        <f>SUM(N38:N42)</f>
        <v>19537920</v>
      </c>
      <c r="O37" s="211"/>
    </row>
    <row r="38" spans="3:15" x14ac:dyDescent="0.2">
      <c r="C38" s="699"/>
      <c r="D38" s="215"/>
      <c r="E38" s="215"/>
      <c r="F38" s="215">
        <v>1</v>
      </c>
      <c r="G38" s="700" t="s">
        <v>226</v>
      </c>
      <c r="H38" s="699"/>
      <c r="I38" s="699"/>
      <c r="J38" s="254" t="s">
        <v>74</v>
      </c>
      <c r="K38" s="255">
        <v>12</v>
      </c>
      <c r="L38" s="255" t="s">
        <v>144</v>
      </c>
      <c r="M38" s="223">
        <v>161120</v>
      </c>
      <c r="N38" s="210">
        <f>K38*M38</f>
        <v>1933440</v>
      </c>
      <c r="O38" s="211"/>
    </row>
    <row r="39" spans="3:15" x14ac:dyDescent="0.2">
      <c r="C39" s="699"/>
      <c r="D39" s="215"/>
      <c r="E39" s="215"/>
      <c r="F39" s="215">
        <v>2</v>
      </c>
      <c r="G39" s="700" t="s">
        <v>628</v>
      </c>
      <c r="H39" s="699"/>
      <c r="I39" s="699"/>
      <c r="J39" s="254" t="s">
        <v>74</v>
      </c>
      <c r="K39" s="255">
        <v>36</v>
      </c>
      <c r="L39" s="255" t="s">
        <v>144</v>
      </c>
      <c r="M39" s="223">
        <v>132500</v>
      </c>
      <c r="N39" s="210">
        <f>M39*K39</f>
        <v>4770000</v>
      </c>
      <c r="O39" s="211"/>
    </row>
    <row r="40" spans="3:15" x14ac:dyDescent="0.2">
      <c r="C40" s="699"/>
      <c r="D40" s="215"/>
      <c r="E40" s="215"/>
      <c r="F40" s="215">
        <v>3</v>
      </c>
      <c r="G40" s="226" t="s">
        <v>626</v>
      </c>
      <c r="H40" s="699"/>
      <c r="I40" s="699"/>
      <c r="J40" s="254" t="s">
        <v>74</v>
      </c>
      <c r="K40" s="255">
        <v>12</v>
      </c>
      <c r="L40" s="255" t="s">
        <v>144</v>
      </c>
      <c r="M40" s="223">
        <v>128260</v>
      </c>
      <c r="N40" s="210">
        <f t="shared" ref="N40:N42" si="1">M40*K40</f>
        <v>1539120</v>
      </c>
      <c r="O40" s="211"/>
    </row>
    <row r="41" spans="3:15" x14ac:dyDescent="0.2">
      <c r="C41" s="699"/>
      <c r="D41" s="215"/>
      <c r="E41" s="215"/>
      <c r="F41" s="215">
        <v>4</v>
      </c>
      <c r="G41" s="226" t="s">
        <v>627</v>
      </c>
      <c r="H41" s="699"/>
      <c r="I41" s="699"/>
      <c r="J41" s="254" t="s">
        <v>74</v>
      </c>
      <c r="K41" s="255">
        <v>24</v>
      </c>
      <c r="L41" s="255" t="s">
        <v>144</v>
      </c>
      <c r="M41" s="223">
        <v>124020</v>
      </c>
      <c r="N41" s="210">
        <f t="shared" si="1"/>
        <v>2976480</v>
      </c>
      <c r="O41" s="211"/>
    </row>
    <row r="42" spans="3:15" x14ac:dyDescent="0.2">
      <c r="C42" s="699"/>
      <c r="D42" s="215"/>
      <c r="E42" s="215"/>
      <c r="F42" s="215">
        <v>5</v>
      </c>
      <c r="G42" s="226" t="s">
        <v>453</v>
      </c>
      <c r="H42" s="699"/>
      <c r="I42" s="699"/>
      <c r="J42" s="254" t="s">
        <v>74</v>
      </c>
      <c r="K42" s="255">
        <v>72</v>
      </c>
      <c r="L42" s="255" t="s">
        <v>144</v>
      </c>
      <c r="M42" s="223">
        <v>115540</v>
      </c>
      <c r="N42" s="210">
        <f t="shared" si="1"/>
        <v>8318880</v>
      </c>
      <c r="O42" s="211"/>
    </row>
    <row r="43" spans="3:15" x14ac:dyDescent="0.2">
      <c r="C43" s="699"/>
      <c r="D43" s="218" t="s">
        <v>707</v>
      </c>
      <c r="E43" s="1006" t="s">
        <v>705</v>
      </c>
      <c r="F43" s="1007"/>
      <c r="G43" s="1007"/>
      <c r="H43" s="1007"/>
      <c r="I43" s="1008"/>
      <c r="J43" s="254"/>
      <c r="K43" s="255"/>
      <c r="L43" s="255"/>
      <c r="M43" s="223"/>
      <c r="N43" s="207">
        <f>N44</f>
        <v>1013290.08</v>
      </c>
      <c r="O43" s="211"/>
    </row>
    <row r="44" spans="3:15" x14ac:dyDescent="0.2">
      <c r="C44" s="699"/>
      <c r="D44" s="215"/>
      <c r="E44" s="215"/>
      <c r="F44" s="226" t="s">
        <v>47</v>
      </c>
      <c r="G44" s="699" t="s">
        <v>227</v>
      </c>
      <c r="H44" s="699"/>
      <c r="I44" s="699"/>
      <c r="J44" s="254" t="s">
        <v>74</v>
      </c>
      <c r="K44" s="255">
        <v>12</v>
      </c>
      <c r="L44" s="255" t="s">
        <v>144</v>
      </c>
      <c r="M44" s="223">
        <v>84440.84</v>
      </c>
      <c r="N44" s="210">
        <f>M44*K44</f>
        <v>1013290.08</v>
      </c>
      <c r="O44" s="211"/>
    </row>
    <row r="45" spans="3:15" ht="13.5" customHeight="1" x14ac:dyDescent="0.2">
      <c r="C45" s="699"/>
      <c r="D45" s="218" t="s">
        <v>708</v>
      </c>
      <c r="E45" s="1003" t="s">
        <v>228</v>
      </c>
      <c r="F45" s="1004"/>
      <c r="G45" s="1004"/>
      <c r="H45" s="1004"/>
      <c r="I45" s="1005"/>
      <c r="J45" s="254"/>
      <c r="K45" s="255"/>
      <c r="L45" s="255"/>
      <c r="M45" s="206"/>
      <c r="N45" s="207">
        <f>SUM(N46:N48)</f>
        <v>13172771.039999999</v>
      </c>
      <c r="O45" s="211"/>
    </row>
    <row r="46" spans="3:15" x14ac:dyDescent="0.2">
      <c r="C46" s="699"/>
      <c r="D46" s="215"/>
      <c r="E46" s="227"/>
      <c r="F46" s="700" t="s">
        <v>47</v>
      </c>
      <c r="G46" s="699" t="s">
        <v>229</v>
      </c>
      <c r="H46" s="699"/>
      <c r="I46" s="699"/>
      <c r="J46" s="254" t="s">
        <v>74</v>
      </c>
      <c r="K46" s="255">
        <v>12</v>
      </c>
      <c r="L46" s="255" t="s">
        <v>144</v>
      </c>
      <c r="M46" s="210">
        <v>84440.84</v>
      </c>
      <c r="N46" s="210">
        <f>M46*K46</f>
        <v>1013290.08</v>
      </c>
      <c r="O46" s="211"/>
    </row>
    <row r="47" spans="3:15" x14ac:dyDescent="0.2">
      <c r="C47" s="699"/>
      <c r="D47" s="215"/>
      <c r="E47" s="227"/>
      <c r="F47" s="700" t="s">
        <v>48</v>
      </c>
      <c r="G47" s="699" t="s">
        <v>629</v>
      </c>
      <c r="H47" s="699"/>
      <c r="I47" s="699"/>
      <c r="J47" s="254" t="s">
        <v>74</v>
      </c>
      <c r="K47" s="255">
        <v>72</v>
      </c>
      <c r="L47" s="255" t="s">
        <v>144</v>
      </c>
      <c r="M47" s="210">
        <v>84440.84</v>
      </c>
      <c r="N47" s="210">
        <f>M47*K47</f>
        <v>6079740.4799999995</v>
      </c>
      <c r="O47" s="211"/>
    </row>
    <row r="48" spans="3:15" x14ac:dyDescent="0.2">
      <c r="C48" s="699"/>
      <c r="D48" s="215"/>
      <c r="E48" s="227"/>
      <c r="F48" s="226" t="s">
        <v>53</v>
      </c>
      <c r="G48" s="699" t="s">
        <v>630</v>
      </c>
      <c r="H48" s="699"/>
      <c r="I48" s="699"/>
      <c r="J48" s="256" t="s">
        <v>74</v>
      </c>
      <c r="K48" s="255">
        <v>72</v>
      </c>
      <c r="L48" s="255" t="s">
        <v>144</v>
      </c>
      <c r="M48" s="210">
        <v>84440.84</v>
      </c>
      <c r="N48" s="210">
        <f>M48*K48</f>
        <v>6079740.4799999995</v>
      </c>
      <c r="O48" s="211"/>
    </row>
    <row r="49" spans="3:15" ht="27.75" customHeight="1" x14ac:dyDescent="0.2">
      <c r="C49" s="699"/>
      <c r="D49" s="747">
        <v>4</v>
      </c>
      <c r="E49" s="979" t="s">
        <v>350</v>
      </c>
      <c r="F49" s="980"/>
      <c r="G49" s="980"/>
      <c r="H49" s="980"/>
      <c r="I49" s="981"/>
      <c r="J49" s="259"/>
      <c r="K49" s="255"/>
      <c r="L49" s="254"/>
      <c r="M49" s="206"/>
      <c r="N49" s="210"/>
      <c r="O49" s="326">
        <f>N50+N74+N82+N90+N92+N97+N107+N109+N112+N114+N118+N121+N124+N127+N130+N132+N134+N136+N139+N142+N147</f>
        <v>235097580.16</v>
      </c>
    </row>
    <row r="50" spans="3:15" x14ac:dyDescent="0.2">
      <c r="C50" s="699"/>
      <c r="D50" s="215" t="s">
        <v>709</v>
      </c>
      <c r="E50" s="699" t="s">
        <v>230</v>
      </c>
      <c r="F50" s="37"/>
      <c r="G50" s="699"/>
      <c r="H50" s="699"/>
      <c r="I50" s="699"/>
      <c r="J50" s="254"/>
      <c r="K50" s="255"/>
      <c r="L50" s="255"/>
      <c r="M50" s="206"/>
      <c r="N50" s="214">
        <f>SUM(N51:N73)</f>
        <v>13303000</v>
      </c>
      <c r="O50" s="211"/>
    </row>
    <row r="51" spans="3:15" x14ac:dyDescent="0.2">
      <c r="C51" s="699"/>
      <c r="D51" s="226"/>
      <c r="E51" s="228"/>
      <c r="F51" s="229">
        <v>1</v>
      </c>
      <c r="G51" s="982" t="s">
        <v>231</v>
      </c>
      <c r="H51" s="982"/>
      <c r="I51" s="982"/>
      <c r="J51" s="254" t="s">
        <v>74</v>
      </c>
      <c r="K51" s="255">
        <v>50</v>
      </c>
      <c r="L51" s="255" t="s">
        <v>89</v>
      </c>
      <c r="M51" s="230">
        <v>60000</v>
      </c>
      <c r="N51" s="210">
        <f>K51*M51</f>
        <v>3000000</v>
      </c>
      <c r="O51" s="211"/>
    </row>
    <row r="52" spans="3:15" x14ac:dyDescent="0.2">
      <c r="C52" s="699"/>
      <c r="D52" s="215"/>
      <c r="E52" s="228"/>
      <c r="F52" s="229">
        <v>2</v>
      </c>
      <c r="G52" s="982" t="s">
        <v>232</v>
      </c>
      <c r="H52" s="982"/>
      <c r="I52" s="982"/>
      <c r="J52" s="254" t="s">
        <v>74</v>
      </c>
      <c r="K52" s="255">
        <v>20</v>
      </c>
      <c r="L52" s="255" t="s">
        <v>90</v>
      </c>
      <c r="M52" s="230">
        <v>125000</v>
      </c>
      <c r="N52" s="210">
        <f>M52*K52</f>
        <v>2500000</v>
      </c>
      <c r="O52" s="211"/>
    </row>
    <row r="53" spans="3:15" ht="15" customHeight="1" x14ac:dyDescent="0.2">
      <c r="C53" s="699"/>
      <c r="D53" s="212"/>
      <c r="E53" s="705"/>
      <c r="F53" s="229">
        <v>3</v>
      </c>
      <c r="G53" s="983" t="s">
        <v>233</v>
      </c>
      <c r="H53" s="983"/>
      <c r="I53" s="983"/>
      <c r="J53" s="254" t="s">
        <v>74</v>
      </c>
      <c r="K53" s="255">
        <v>21</v>
      </c>
      <c r="L53" s="255" t="s">
        <v>90</v>
      </c>
      <c r="M53" s="230">
        <v>70000</v>
      </c>
      <c r="N53" s="210">
        <f>K53*M53</f>
        <v>1470000</v>
      </c>
      <c r="O53" s="211"/>
    </row>
    <row r="54" spans="3:15" x14ac:dyDescent="0.2">
      <c r="C54" s="699"/>
      <c r="D54" s="215"/>
      <c r="E54" s="228"/>
      <c r="F54" s="229">
        <v>4</v>
      </c>
      <c r="G54" s="982" t="s">
        <v>234</v>
      </c>
      <c r="H54" s="982"/>
      <c r="I54" s="982"/>
      <c r="J54" s="254" t="s">
        <v>74</v>
      </c>
      <c r="K54" s="255">
        <v>20</v>
      </c>
      <c r="L54" s="255" t="s">
        <v>102</v>
      </c>
      <c r="M54" s="230">
        <v>5000</v>
      </c>
      <c r="N54" s="210">
        <f t="shared" ref="N54:N73" si="2">M54*K54</f>
        <v>100000</v>
      </c>
      <c r="O54" s="211"/>
    </row>
    <row r="55" spans="3:15" x14ac:dyDescent="0.2">
      <c r="C55" s="699"/>
      <c r="D55" s="215"/>
      <c r="E55" s="228"/>
      <c r="F55" s="229">
        <v>5</v>
      </c>
      <c r="G55" s="999" t="s">
        <v>689</v>
      </c>
      <c r="H55" s="1000"/>
      <c r="I55" s="1001"/>
      <c r="J55" s="254" t="s">
        <v>74</v>
      </c>
      <c r="K55" s="255">
        <v>6</v>
      </c>
      <c r="L55" s="255" t="s">
        <v>150</v>
      </c>
      <c r="M55" s="230">
        <v>10000</v>
      </c>
      <c r="N55" s="210">
        <f t="shared" si="2"/>
        <v>60000</v>
      </c>
      <c r="O55" s="211"/>
    </row>
    <row r="56" spans="3:15" x14ac:dyDescent="0.2">
      <c r="C56" s="699"/>
      <c r="D56" s="215"/>
      <c r="E56" s="228"/>
      <c r="F56" s="229">
        <v>6</v>
      </c>
      <c r="G56" s="982" t="s">
        <v>411</v>
      </c>
      <c r="H56" s="982"/>
      <c r="I56" s="982"/>
      <c r="J56" s="254" t="s">
        <v>74</v>
      </c>
      <c r="K56" s="255">
        <v>2</v>
      </c>
      <c r="L56" s="255" t="s">
        <v>155</v>
      </c>
      <c r="M56" s="230">
        <v>15000</v>
      </c>
      <c r="N56" s="210">
        <f t="shared" si="2"/>
        <v>30000</v>
      </c>
      <c r="O56" s="211"/>
    </row>
    <row r="57" spans="3:15" x14ac:dyDescent="0.2">
      <c r="C57" s="699"/>
      <c r="D57" s="215"/>
      <c r="E57" s="228"/>
      <c r="F57" s="229">
        <v>7</v>
      </c>
      <c r="G57" s="982" t="s">
        <v>110</v>
      </c>
      <c r="H57" s="982"/>
      <c r="I57" s="982"/>
      <c r="J57" s="254" t="s">
        <v>74</v>
      </c>
      <c r="K57" s="255">
        <v>4</v>
      </c>
      <c r="L57" s="255" t="s">
        <v>155</v>
      </c>
      <c r="M57" s="230">
        <v>60000</v>
      </c>
      <c r="N57" s="210">
        <f t="shared" si="2"/>
        <v>240000</v>
      </c>
      <c r="O57" s="211"/>
    </row>
    <row r="58" spans="3:15" x14ac:dyDescent="0.2">
      <c r="C58" s="699"/>
      <c r="D58" s="215"/>
      <c r="E58" s="228"/>
      <c r="F58" s="229">
        <v>8</v>
      </c>
      <c r="G58" s="982" t="s">
        <v>235</v>
      </c>
      <c r="H58" s="982"/>
      <c r="I58" s="982"/>
      <c r="J58" s="254" t="s">
        <v>74</v>
      </c>
      <c r="K58" s="255">
        <v>6</v>
      </c>
      <c r="L58" s="255" t="s">
        <v>90</v>
      </c>
      <c r="M58" s="230">
        <v>18000</v>
      </c>
      <c r="N58" s="210">
        <f t="shared" si="2"/>
        <v>108000</v>
      </c>
      <c r="O58" s="211"/>
    </row>
    <row r="59" spans="3:15" x14ac:dyDescent="0.2">
      <c r="C59" s="699"/>
      <c r="D59" s="215"/>
      <c r="E59" s="228"/>
      <c r="F59" s="229">
        <v>9</v>
      </c>
      <c r="G59" s="982" t="s">
        <v>236</v>
      </c>
      <c r="H59" s="982"/>
      <c r="I59" s="982"/>
      <c r="J59" s="254" t="s">
        <v>74</v>
      </c>
      <c r="K59" s="255">
        <v>4</v>
      </c>
      <c r="L59" s="255" t="s">
        <v>237</v>
      </c>
      <c r="M59" s="230">
        <v>35000</v>
      </c>
      <c r="N59" s="210">
        <f t="shared" si="2"/>
        <v>140000</v>
      </c>
      <c r="O59" s="211"/>
    </row>
    <row r="60" spans="3:15" x14ac:dyDescent="0.2">
      <c r="C60" s="699"/>
      <c r="D60" s="215"/>
      <c r="E60" s="228"/>
      <c r="F60" s="229">
        <v>10</v>
      </c>
      <c r="G60" s="982" t="s">
        <v>412</v>
      </c>
      <c r="H60" s="982"/>
      <c r="I60" s="982"/>
      <c r="J60" s="254" t="s">
        <v>74</v>
      </c>
      <c r="K60" s="255">
        <v>6</v>
      </c>
      <c r="L60" s="255" t="s">
        <v>89</v>
      </c>
      <c r="M60" s="230">
        <v>55000</v>
      </c>
      <c r="N60" s="210">
        <f t="shared" si="2"/>
        <v>330000</v>
      </c>
      <c r="O60" s="211"/>
    </row>
    <row r="61" spans="3:15" x14ac:dyDescent="0.2">
      <c r="C61" s="699"/>
      <c r="D61" s="215"/>
      <c r="E61" s="228"/>
      <c r="F61" s="229">
        <v>11</v>
      </c>
      <c r="G61" s="982" t="s">
        <v>238</v>
      </c>
      <c r="H61" s="982"/>
      <c r="I61" s="982"/>
      <c r="J61" s="254" t="s">
        <v>74</v>
      </c>
      <c r="K61" s="255">
        <v>4</v>
      </c>
      <c r="L61" s="255" t="s">
        <v>89</v>
      </c>
      <c r="M61" s="230">
        <v>45000</v>
      </c>
      <c r="N61" s="210">
        <f t="shared" si="2"/>
        <v>180000</v>
      </c>
      <c r="O61" s="211"/>
    </row>
    <row r="62" spans="3:15" x14ac:dyDescent="0.2">
      <c r="C62" s="699"/>
      <c r="D62" s="215"/>
      <c r="E62" s="228"/>
      <c r="F62" s="229">
        <v>12</v>
      </c>
      <c r="G62" s="999" t="s">
        <v>632</v>
      </c>
      <c r="H62" s="1000"/>
      <c r="I62" s="1001"/>
      <c r="J62" s="254" t="s">
        <v>74</v>
      </c>
      <c r="K62" s="255">
        <v>4</v>
      </c>
      <c r="L62" s="255" t="s">
        <v>150</v>
      </c>
      <c r="M62" s="230">
        <v>10000</v>
      </c>
      <c r="N62" s="210">
        <f t="shared" si="2"/>
        <v>40000</v>
      </c>
      <c r="O62" s="211"/>
    </row>
    <row r="63" spans="3:15" x14ac:dyDescent="0.2">
      <c r="C63" s="699"/>
      <c r="D63" s="215"/>
      <c r="E63" s="228"/>
      <c r="F63" s="229">
        <v>13</v>
      </c>
      <c r="G63" s="982" t="s">
        <v>239</v>
      </c>
      <c r="H63" s="982"/>
      <c r="I63" s="982"/>
      <c r="J63" s="254" t="s">
        <v>74</v>
      </c>
      <c r="K63" s="255">
        <v>15</v>
      </c>
      <c r="L63" s="255" t="s">
        <v>155</v>
      </c>
      <c r="M63" s="230">
        <v>20000</v>
      </c>
      <c r="N63" s="210">
        <f t="shared" si="2"/>
        <v>300000</v>
      </c>
      <c r="O63" s="211"/>
    </row>
    <row r="64" spans="3:15" x14ac:dyDescent="0.2">
      <c r="C64" s="699" t="s">
        <v>240</v>
      </c>
      <c r="D64" s="215"/>
      <c r="E64" s="228"/>
      <c r="F64" s="229">
        <v>14</v>
      </c>
      <c r="G64" s="982" t="s">
        <v>241</v>
      </c>
      <c r="H64" s="982"/>
      <c r="I64" s="982"/>
      <c r="J64" s="254" t="s">
        <v>74</v>
      </c>
      <c r="K64" s="255">
        <v>10</v>
      </c>
      <c r="L64" s="255" t="s">
        <v>155</v>
      </c>
      <c r="M64" s="230">
        <v>22000</v>
      </c>
      <c r="N64" s="210">
        <f t="shared" si="2"/>
        <v>220000</v>
      </c>
      <c r="O64" s="211"/>
    </row>
    <row r="65" spans="3:17" x14ac:dyDescent="0.2">
      <c r="C65" s="699"/>
      <c r="D65" s="215"/>
      <c r="E65" s="228"/>
      <c r="F65" s="229">
        <v>15</v>
      </c>
      <c r="G65" s="982" t="s">
        <v>413</v>
      </c>
      <c r="H65" s="982"/>
      <c r="I65" s="982"/>
      <c r="J65" s="254" t="s">
        <v>74</v>
      </c>
      <c r="K65" s="255">
        <v>10</v>
      </c>
      <c r="L65" s="255" t="s">
        <v>155</v>
      </c>
      <c r="M65" s="230">
        <v>15000</v>
      </c>
      <c r="N65" s="210">
        <f t="shared" si="2"/>
        <v>150000</v>
      </c>
      <c r="O65" s="211"/>
    </row>
    <row r="66" spans="3:17" x14ac:dyDescent="0.2">
      <c r="C66" s="699"/>
      <c r="D66" s="215"/>
      <c r="E66" s="228"/>
      <c r="F66" s="229">
        <v>16</v>
      </c>
      <c r="G66" s="982" t="s">
        <v>91</v>
      </c>
      <c r="H66" s="982"/>
      <c r="I66" s="982"/>
      <c r="J66" s="254" t="s">
        <v>74</v>
      </c>
      <c r="K66" s="255">
        <v>60</v>
      </c>
      <c r="L66" s="255" t="s">
        <v>93</v>
      </c>
      <c r="M66" s="230">
        <v>6000</v>
      </c>
      <c r="N66" s="210">
        <f t="shared" si="2"/>
        <v>360000</v>
      </c>
      <c r="O66" s="211"/>
    </row>
    <row r="67" spans="3:17" x14ac:dyDescent="0.2">
      <c r="C67" s="699"/>
      <c r="D67" s="215"/>
      <c r="E67" s="228"/>
      <c r="F67" s="229">
        <v>17</v>
      </c>
      <c r="G67" s="982" t="s">
        <v>92</v>
      </c>
      <c r="H67" s="982"/>
      <c r="I67" s="982"/>
      <c r="J67" s="254" t="s">
        <v>74</v>
      </c>
      <c r="K67" s="255">
        <v>60</v>
      </c>
      <c r="L67" s="255" t="s">
        <v>93</v>
      </c>
      <c r="M67" s="230">
        <v>3000</v>
      </c>
      <c r="N67" s="210">
        <f t="shared" si="2"/>
        <v>180000</v>
      </c>
      <c r="O67" s="211"/>
    </row>
    <row r="68" spans="3:17" x14ac:dyDescent="0.2">
      <c r="C68" s="699"/>
      <c r="D68" s="215"/>
      <c r="E68" s="231"/>
      <c r="F68" s="229">
        <v>18</v>
      </c>
      <c r="G68" s="999" t="s">
        <v>685</v>
      </c>
      <c r="H68" s="1000"/>
      <c r="I68" s="1001"/>
      <c r="J68" s="254" t="s">
        <v>74</v>
      </c>
      <c r="K68" s="255">
        <v>300</v>
      </c>
      <c r="L68" s="255" t="s">
        <v>93</v>
      </c>
      <c r="M68" s="230">
        <v>10000</v>
      </c>
      <c r="N68" s="210">
        <f t="shared" si="2"/>
        <v>3000000</v>
      </c>
      <c r="O68" s="211"/>
    </row>
    <row r="69" spans="3:17" x14ac:dyDescent="0.2">
      <c r="C69" s="699"/>
      <c r="D69" s="215"/>
      <c r="E69" s="231"/>
      <c r="F69" s="229">
        <v>19</v>
      </c>
      <c r="G69" s="699" t="s">
        <v>414</v>
      </c>
      <c r="H69" s="699"/>
      <c r="I69" s="698"/>
      <c r="J69" s="254" t="s">
        <v>74</v>
      </c>
      <c r="K69" s="486">
        <v>2</v>
      </c>
      <c r="L69" s="255" t="s">
        <v>150</v>
      </c>
      <c r="M69" s="230">
        <v>10000</v>
      </c>
      <c r="N69" s="210">
        <f t="shared" si="2"/>
        <v>20000</v>
      </c>
      <c r="O69" s="211"/>
      <c r="Q69" s="32">
        <v>500.5</v>
      </c>
    </row>
    <row r="70" spans="3:17" x14ac:dyDescent="0.2">
      <c r="C70" s="699"/>
      <c r="D70" s="215"/>
      <c r="E70" s="231"/>
      <c r="F70" s="229">
        <v>20</v>
      </c>
      <c r="G70" s="999" t="s">
        <v>686</v>
      </c>
      <c r="H70" s="1000"/>
      <c r="I70" s="1001"/>
      <c r="J70" s="254" t="s">
        <v>74</v>
      </c>
      <c r="K70" s="486">
        <v>2</v>
      </c>
      <c r="L70" s="255" t="s">
        <v>150</v>
      </c>
      <c r="M70" s="230">
        <v>15000</v>
      </c>
      <c r="N70" s="210">
        <f t="shared" si="2"/>
        <v>30000</v>
      </c>
      <c r="O70" s="211"/>
      <c r="Q70" s="32"/>
    </row>
    <row r="71" spans="3:17" x14ac:dyDescent="0.2">
      <c r="C71" s="699"/>
      <c r="D71" s="215"/>
      <c r="E71" s="231"/>
      <c r="F71" s="229">
        <v>21</v>
      </c>
      <c r="G71" s="999" t="s">
        <v>687</v>
      </c>
      <c r="H71" s="1000"/>
      <c r="I71" s="1001"/>
      <c r="J71" s="254" t="s">
        <v>74</v>
      </c>
      <c r="K71" s="486">
        <v>2</v>
      </c>
      <c r="L71" s="255" t="s">
        <v>150</v>
      </c>
      <c r="M71" s="230">
        <v>10000</v>
      </c>
      <c r="N71" s="210">
        <f t="shared" si="2"/>
        <v>20000</v>
      </c>
      <c r="O71" s="211"/>
      <c r="Q71" s="32"/>
    </row>
    <row r="72" spans="3:17" x14ac:dyDescent="0.2">
      <c r="C72" s="699"/>
      <c r="D72" s="215"/>
      <c r="E72" s="231"/>
      <c r="F72" s="229">
        <v>22</v>
      </c>
      <c r="G72" s="701" t="s">
        <v>897</v>
      </c>
      <c r="H72" s="702"/>
      <c r="I72" s="703"/>
      <c r="J72" s="254" t="s">
        <v>74</v>
      </c>
      <c r="K72" s="486">
        <v>15</v>
      </c>
      <c r="L72" s="255" t="s">
        <v>150</v>
      </c>
      <c r="M72" s="230">
        <v>30000</v>
      </c>
      <c r="N72" s="210">
        <f t="shared" si="2"/>
        <v>450000</v>
      </c>
      <c r="O72" s="211"/>
      <c r="Q72" s="32"/>
    </row>
    <row r="73" spans="3:17" x14ac:dyDescent="0.2">
      <c r="C73" s="699"/>
      <c r="D73" s="215"/>
      <c r="E73" s="231"/>
      <c r="F73" s="229">
        <v>23</v>
      </c>
      <c r="G73" s="1002" t="s">
        <v>688</v>
      </c>
      <c r="H73" s="1002"/>
      <c r="I73" s="1002"/>
      <c r="J73" s="254" t="s">
        <v>74</v>
      </c>
      <c r="K73" s="255">
        <v>5</v>
      </c>
      <c r="L73" s="255" t="s">
        <v>150</v>
      </c>
      <c r="M73" s="230">
        <v>75000</v>
      </c>
      <c r="N73" s="210">
        <f t="shared" si="2"/>
        <v>375000</v>
      </c>
      <c r="O73" s="211"/>
      <c r="Q73" s="32"/>
    </row>
    <row r="74" spans="3:17" x14ac:dyDescent="0.2">
      <c r="C74" s="699"/>
      <c r="D74" s="215" t="s">
        <v>710</v>
      </c>
      <c r="E74" s="705" t="s">
        <v>242</v>
      </c>
      <c r="F74" s="37"/>
      <c r="G74" s="705"/>
      <c r="H74" s="720"/>
      <c r="I74" s="699"/>
      <c r="J74" s="254"/>
      <c r="K74" s="254"/>
      <c r="L74" s="255"/>
      <c r="M74" s="230"/>
      <c r="N74" s="214">
        <f>SUM(N75:N81)</f>
        <v>1200000</v>
      </c>
      <c r="O74" s="211"/>
    </row>
    <row r="75" spans="3:17" x14ac:dyDescent="0.2">
      <c r="C75" s="699"/>
      <c r="D75" s="215"/>
      <c r="E75" s="228"/>
      <c r="F75" s="228">
        <v>1</v>
      </c>
      <c r="G75" s="984" t="s">
        <v>243</v>
      </c>
      <c r="H75" s="984"/>
      <c r="I75" s="984"/>
      <c r="J75" s="261" t="s">
        <v>74</v>
      </c>
      <c r="K75" s="262" t="s">
        <v>128</v>
      </c>
      <c r="L75" s="255" t="s">
        <v>88</v>
      </c>
      <c r="M75" s="230">
        <v>15000</v>
      </c>
      <c r="N75" s="210">
        <f t="shared" ref="N75:N81" si="3">M75*K75</f>
        <v>60000</v>
      </c>
      <c r="O75" s="211"/>
    </row>
    <row r="76" spans="3:17" x14ac:dyDescent="0.2">
      <c r="C76" s="699"/>
      <c r="D76" s="215"/>
      <c r="E76" s="228"/>
      <c r="F76" s="228">
        <v>2</v>
      </c>
      <c r="G76" s="984" t="s">
        <v>244</v>
      </c>
      <c r="H76" s="984"/>
      <c r="I76" s="984"/>
      <c r="J76" s="261" t="s">
        <v>74</v>
      </c>
      <c r="K76" s="261" t="s">
        <v>145</v>
      </c>
      <c r="L76" s="255" t="s">
        <v>88</v>
      </c>
      <c r="M76" s="230">
        <v>15000</v>
      </c>
      <c r="N76" s="210">
        <f t="shared" si="3"/>
        <v>90000</v>
      </c>
      <c r="O76" s="211"/>
    </row>
    <row r="77" spans="3:17" x14ac:dyDescent="0.2">
      <c r="C77" s="699"/>
      <c r="D77" s="215"/>
      <c r="E77" s="228"/>
      <c r="F77" s="228">
        <v>3</v>
      </c>
      <c r="G77" s="984" t="s">
        <v>454</v>
      </c>
      <c r="H77" s="984"/>
      <c r="I77" s="984"/>
      <c r="J77" s="261" t="s">
        <v>74</v>
      </c>
      <c r="K77" s="261" t="s">
        <v>143</v>
      </c>
      <c r="L77" s="255" t="s">
        <v>90</v>
      </c>
      <c r="M77" s="230">
        <v>55000</v>
      </c>
      <c r="N77" s="210">
        <f t="shared" si="3"/>
        <v>275000</v>
      </c>
      <c r="O77" s="211"/>
    </row>
    <row r="78" spans="3:17" x14ac:dyDescent="0.2">
      <c r="C78" s="699"/>
      <c r="D78" s="215"/>
      <c r="E78" s="228"/>
      <c r="F78" s="228">
        <v>4</v>
      </c>
      <c r="G78" s="984" t="s">
        <v>245</v>
      </c>
      <c r="H78" s="984"/>
      <c r="I78" s="984"/>
      <c r="J78" s="261" t="s">
        <v>74</v>
      </c>
      <c r="K78" s="263">
        <v>5</v>
      </c>
      <c r="L78" s="255" t="s">
        <v>90</v>
      </c>
      <c r="M78" s="230">
        <v>65000</v>
      </c>
      <c r="N78" s="210">
        <f t="shared" si="3"/>
        <v>325000</v>
      </c>
      <c r="O78" s="211"/>
    </row>
    <row r="79" spans="3:17" x14ac:dyDescent="0.2">
      <c r="C79" s="699"/>
      <c r="D79" s="215"/>
      <c r="E79" s="228"/>
      <c r="F79" s="228">
        <v>5</v>
      </c>
      <c r="G79" s="984" t="s">
        <v>246</v>
      </c>
      <c r="H79" s="984"/>
      <c r="I79" s="984"/>
      <c r="J79" s="261" t="s">
        <v>74</v>
      </c>
      <c r="K79" s="263" t="s">
        <v>143</v>
      </c>
      <c r="L79" s="255" t="s">
        <v>90</v>
      </c>
      <c r="M79" s="230">
        <v>15000</v>
      </c>
      <c r="N79" s="210">
        <f t="shared" si="3"/>
        <v>75000</v>
      </c>
      <c r="O79" s="211"/>
    </row>
    <row r="80" spans="3:17" x14ac:dyDescent="0.2">
      <c r="C80" s="699"/>
      <c r="D80" s="215"/>
      <c r="E80" s="228"/>
      <c r="F80" s="228">
        <v>6</v>
      </c>
      <c r="G80" s="984" t="s">
        <v>247</v>
      </c>
      <c r="H80" s="984"/>
      <c r="I80" s="984"/>
      <c r="J80" s="261" t="s">
        <v>74</v>
      </c>
      <c r="K80" s="263" t="s">
        <v>143</v>
      </c>
      <c r="L80" s="255" t="s">
        <v>90</v>
      </c>
      <c r="M80" s="230">
        <v>5000</v>
      </c>
      <c r="N80" s="210">
        <f t="shared" si="3"/>
        <v>25000</v>
      </c>
      <c r="O80" s="211"/>
    </row>
    <row r="81" spans="3:15" x14ac:dyDescent="0.2">
      <c r="C81" s="699"/>
      <c r="D81" s="215"/>
      <c r="E81" s="228"/>
      <c r="F81" s="228">
        <v>7</v>
      </c>
      <c r="G81" s="984" t="s">
        <v>248</v>
      </c>
      <c r="H81" s="984"/>
      <c r="I81" s="984"/>
      <c r="J81" s="261" t="s">
        <v>74</v>
      </c>
      <c r="K81" s="263" t="s">
        <v>47</v>
      </c>
      <c r="L81" s="255" t="s">
        <v>152</v>
      </c>
      <c r="M81" s="230">
        <v>350000</v>
      </c>
      <c r="N81" s="210">
        <f t="shared" si="3"/>
        <v>350000</v>
      </c>
      <c r="O81" s="211"/>
    </row>
    <row r="82" spans="3:15" ht="33.75" customHeight="1" x14ac:dyDescent="0.2">
      <c r="C82" s="699"/>
      <c r="D82" s="212" t="s">
        <v>711</v>
      </c>
      <c r="E82" s="1009" t="s">
        <v>249</v>
      </c>
      <c r="F82" s="1010"/>
      <c r="G82" s="1010"/>
      <c r="H82" s="1010"/>
      <c r="I82" s="1010"/>
      <c r="J82" s="264"/>
      <c r="K82" s="265"/>
      <c r="L82" s="255"/>
      <c r="M82" s="230"/>
      <c r="N82" s="214">
        <f>SUM(N83:N89)</f>
        <v>840000</v>
      </c>
      <c r="O82" s="211"/>
    </row>
    <row r="83" spans="3:15" x14ac:dyDescent="0.2">
      <c r="C83" s="699"/>
      <c r="D83" s="215"/>
      <c r="E83" s="228"/>
      <c r="F83" s="700" t="s">
        <v>47</v>
      </c>
      <c r="G83" s="982" t="s">
        <v>250</v>
      </c>
      <c r="H83" s="982"/>
      <c r="I83" s="982"/>
      <c r="J83" s="254" t="s">
        <v>74</v>
      </c>
      <c r="K83" s="255">
        <v>2</v>
      </c>
      <c r="L83" s="255" t="s">
        <v>90</v>
      </c>
      <c r="M83" s="230">
        <v>15000</v>
      </c>
      <c r="N83" s="210">
        <f t="shared" ref="N83:N89" si="4">K83*M83</f>
        <v>30000</v>
      </c>
      <c r="O83" s="211"/>
    </row>
    <row r="84" spans="3:15" x14ac:dyDescent="0.2">
      <c r="C84" s="699"/>
      <c r="D84" s="215"/>
      <c r="E84" s="235"/>
      <c r="F84" s="700" t="s">
        <v>48</v>
      </c>
      <c r="G84" s="982" t="s">
        <v>251</v>
      </c>
      <c r="H84" s="982"/>
      <c r="I84" s="982"/>
      <c r="J84" s="254" t="s">
        <v>74</v>
      </c>
      <c r="K84" s="255">
        <v>2</v>
      </c>
      <c r="L84" s="255" t="s">
        <v>90</v>
      </c>
      <c r="M84" s="230">
        <v>20000</v>
      </c>
      <c r="N84" s="210">
        <f t="shared" si="4"/>
        <v>40000</v>
      </c>
      <c r="O84" s="211"/>
    </row>
    <row r="85" spans="3:15" x14ac:dyDescent="0.2">
      <c r="C85" s="699"/>
      <c r="D85" s="215"/>
      <c r="E85" s="228"/>
      <c r="F85" s="700" t="s">
        <v>53</v>
      </c>
      <c r="G85" s="1046" t="s">
        <v>252</v>
      </c>
      <c r="H85" s="1046"/>
      <c r="I85" s="1046"/>
      <c r="J85" s="261" t="s">
        <v>74</v>
      </c>
      <c r="K85" s="255">
        <v>2</v>
      </c>
      <c r="L85" s="255" t="s">
        <v>90</v>
      </c>
      <c r="M85" s="230">
        <v>55000</v>
      </c>
      <c r="N85" s="210">
        <f t="shared" si="4"/>
        <v>110000</v>
      </c>
      <c r="O85" s="211"/>
    </row>
    <row r="86" spans="3:15" x14ac:dyDescent="0.2">
      <c r="C86" s="699"/>
      <c r="D86" s="215"/>
      <c r="E86" s="228"/>
      <c r="F86" s="700" t="s">
        <v>128</v>
      </c>
      <c r="G86" s="704" t="s">
        <v>415</v>
      </c>
      <c r="H86" s="704"/>
      <c r="I86" s="704"/>
      <c r="J86" s="261" t="s">
        <v>74</v>
      </c>
      <c r="K86" s="255">
        <v>2</v>
      </c>
      <c r="L86" s="255" t="s">
        <v>90</v>
      </c>
      <c r="M86" s="230">
        <v>20000</v>
      </c>
      <c r="N86" s="210">
        <f t="shared" si="4"/>
        <v>40000</v>
      </c>
      <c r="O86" s="211"/>
    </row>
    <row r="87" spans="3:15" x14ac:dyDescent="0.2">
      <c r="C87" s="699"/>
      <c r="D87" s="212"/>
      <c r="E87" s="705"/>
      <c r="F87" s="700" t="s">
        <v>143</v>
      </c>
      <c r="G87" s="1047" t="s">
        <v>253</v>
      </c>
      <c r="H87" s="1047"/>
      <c r="I87" s="1047"/>
      <c r="J87" s="260" t="s">
        <v>74</v>
      </c>
      <c r="K87" s="255">
        <v>12</v>
      </c>
      <c r="L87" s="255" t="s">
        <v>90</v>
      </c>
      <c r="M87" s="230">
        <v>15000</v>
      </c>
      <c r="N87" s="210">
        <f t="shared" si="4"/>
        <v>180000</v>
      </c>
      <c r="O87" s="211"/>
    </row>
    <row r="88" spans="3:15" x14ac:dyDescent="0.2">
      <c r="C88" s="699"/>
      <c r="D88" s="212"/>
      <c r="E88" s="237"/>
      <c r="F88" s="700" t="s">
        <v>145</v>
      </c>
      <c r="G88" s="224" t="s">
        <v>690</v>
      </c>
      <c r="H88" s="224"/>
      <c r="I88" s="341"/>
      <c r="J88" s="260" t="s">
        <v>74</v>
      </c>
      <c r="K88" s="255">
        <v>4</v>
      </c>
      <c r="L88" s="255" t="s">
        <v>90</v>
      </c>
      <c r="M88" s="230">
        <v>80000</v>
      </c>
      <c r="N88" s="210">
        <f t="shared" ref="N88" si="5">K88*M88</f>
        <v>320000</v>
      </c>
      <c r="O88" s="211"/>
    </row>
    <row r="89" spans="3:15" x14ac:dyDescent="0.2">
      <c r="C89" s="699"/>
      <c r="D89" s="212"/>
      <c r="E89" s="237"/>
      <c r="F89" s="700" t="s">
        <v>146</v>
      </c>
      <c r="G89" s="224" t="s">
        <v>691</v>
      </c>
      <c r="H89" s="224"/>
      <c r="I89" s="341"/>
      <c r="J89" s="260" t="s">
        <v>74</v>
      </c>
      <c r="K89" s="255">
        <v>4</v>
      </c>
      <c r="L89" s="255" t="s">
        <v>90</v>
      </c>
      <c r="M89" s="230">
        <v>30000</v>
      </c>
      <c r="N89" s="210">
        <f t="shared" si="4"/>
        <v>120000</v>
      </c>
      <c r="O89" s="211"/>
    </row>
    <row r="90" spans="3:15" ht="27" customHeight="1" x14ac:dyDescent="0.2">
      <c r="C90" s="699"/>
      <c r="D90" s="212" t="s">
        <v>712</v>
      </c>
      <c r="E90" s="1011" t="s">
        <v>352</v>
      </c>
      <c r="F90" s="1012"/>
      <c r="G90" s="1012"/>
      <c r="H90" s="1012"/>
      <c r="I90" s="1013"/>
      <c r="J90" s="254"/>
      <c r="K90" s="255"/>
      <c r="L90" s="255"/>
      <c r="M90" s="230"/>
      <c r="N90" s="214">
        <f>N91</f>
        <v>200000</v>
      </c>
      <c r="O90" s="211"/>
    </row>
    <row r="91" spans="3:15" x14ac:dyDescent="0.2">
      <c r="C91" s="699"/>
      <c r="D91" s="215"/>
      <c r="E91" s="235"/>
      <c r="F91" s="700" t="s">
        <v>47</v>
      </c>
      <c r="G91" s="699" t="s">
        <v>254</v>
      </c>
      <c r="H91" s="699"/>
      <c r="I91" s="699"/>
      <c r="J91" s="254" t="s">
        <v>74</v>
      </c>
      <c r="K91" s="255">
        <v>20</v>
      </c>
      <c r="L91" s="255" t="s">
        <v>255</v>
      </c>
      <c r="M91" s="230">
        <v>10000</v>
      </c>
      <c r="N91" s="210">
        <f>K91*M91</f>
        <v>200000</v>
      </c>
      <c r="O91" s="211"/>
    </row>
    <row r="92" spans="3:15" x14ac:dyDescent="0.2">
      <c r="C92" s="699"/>
      <c r="D92" s="212" t="s">
        <v>713</v>
      </c>
      <c r="E92" s="226" t="s">
        <v>256</v>
      </c>
      <c r="F92" s="37"/>
      <c r="G92" s="699"/>
      <c r="H92" s="699"/>
      <c r="I92" s="699"/>
      <c r="J92" s="254"/>
      <c r="K92" s="255"/>
      <c r="L92" s="255"/>
      <c r="M92" s="230"/>
      <c r="N92" s="214">
        <f>SUM(N93:N96)</f>
        <v>4700000</v>
      </c>
      <c r="O92" s="211"/>
    </row>
    <row r="93" spans="3:15" x14ac:dyDescent="0.2">
      <c r="C93" s="699"/>
      <c r="D93" s="215"/>
      <c r="E93" s="228"/>
      <c r="F93" s="704" t="s">
        <v>47</v>
      </c>
      <c r="G93" s="1046" t="s">
        <v>257</v>
      </c>
      <c r="H93" s="1046"/>
      <c r="I93" s="1046"/>
      <c r="J93" s="261" t="s">
        <v>74</v>
      </c>
      <c r="K93" s="255">
        <v>6000</v>
      </c>
      <c r="L93" s="255" t="s">
        <v>93</v>
      </c>
      <c r="M93" s="230">
        <v>350</v>
      </c>
      <c r="N93" s="210">
        <f>K93*M93</f>
        <v>2100000</v>
      </c>
      <c r="O93" s="211"/>
    </row>
    <row r="94" spans="3:15" x14ac:dyDescent="0.2">
      <c r="C94" s="699"/>
      <c r="D94" s="215"/>
      <c r="E94" s="228"/>
      <c r="F94" s="226" t="s">
        <v>48</v>
      </c>
      <c r="G94" s="982" t="s">
        <v>258</v>
      </c>
      <c r="H94" s="982"/>
      <c r="I94" s="982"/>
      <c r="J94" s="254" t="s">
        <v>74</v>
      </c>
      <c r="K94" s="255">
        <v>30</v>
      </c>
      <c r="L94" s="255" t="s">
        <v>260</v>
      </c>
      <c r="M94" s="230">
        <v>70000</v>
      </c>
      <c r="N94" s="210">
        <f>K94*M94</f>
        <v>2100000</v>
      </c>
      <c r="O94" s="211"/>
    </row>
    <row r="95" spans="3:15" x14ac:dyDescent="0.2">
      <c r="C95" s="699"/>
      <c r="D95" s="215"/>
      <c r="E95" s="228"/>
      <c r="F95" s="226" t="s">
        <v>53</v>
      </c>
      <c r="G95" s="982" t="s">
        <v>94</v>
      </c>
      <c r="H95" s="982"/>
      <c r="I95" s="982"/>
      <c r="J95" s="254" t="s">
        <v>74</v>
      </c>
      <c r="K95" s="255">
        <v>30</v>
      </c>
      <c r="L95" s="255" t="s">
        <v>260</v>
      </c>
      <c r="M95" s="230">
        <v>10000</v>
      </c>
      <c r="N95" s="210">
        <v>300000</v>
      </c>
      <c r="O95" s="211"/>
    </row>
    <row r="96" spans="3:15" x14ac:dyDescent="0.2">
      <c r="C96" s="699"/>
      <c r="D96" s="215"/>
      <c r="E96" s="228"/>
      <c r="F96" s="226" t="s">
        <v>128</v>
      </c>
      <c r="G96" s="982" t="s">
        <v>259</v>
      </c>
      <c r="H96" s="982"/>
      <c r="I96" s="982"/>
      <c r="J96" s="254" t="s">
        <v>74</v>
      </c>
      <c r="K96" s="255">
        <v>40</v>
      </c>
      <c r="L96" s="255" t="s">
        <v>93</v>
      </c>
      <c r="M96" s="230">
        <v>5000</v>
      </c>
      <c r="N96" s="210">
        <f>K96*M96</f>
        <v>200000</v>
      </c>
      <c r="O96" s="211"/>
    </row>
    <row r="97" spans="3:16" x14ac:dyDescent="0.2">
      <c r="C97" s="699"/>
      <c r="D97" s="212" t="s">
        <v>714</v>
      </c>
      <c r="E97" s="705" t="s">
        <v>261</v>
      </c>
      <c r="F97" s="37"/>
      <c r="G97" s="720"/>
      <c r="H97" s="699"/>
      <c r="I97" s="699"/>
      <c r="J97" s="254"/>
      <c r="K97" s="255"/>
      <c r="L97" s="255"/>
      <c r="M97" s="230"/>
      <c r="N97" s="214">
        <f>SUM(N98:N106)</f>
        <v>4725000</v>
      </c>
      <c r="O97" s="211"/>
    </row>
    <row r="98" spans="3:16" x14ac:dyDescent="0.2">
      <c r="C98" s="699"/>
      <c r="D98" s="215"/>
      <c r="E98" s="228"/>
      <c r="F98" s="700" t="s">
        <v>47</v>
      </c>
      <c r="G98" s="699" t="s">
        <v>353</v>
      </c>
      <c r="H98" s="699"/>
      <c r="I98" s="699"/>
      <c r="J98" s="254" t="s">
        <v>74</v>
      </c>
      <c r="K98" s="255">
        <v>90</v>
      </c>
      <c r="L98" s="255" t="s">
        <v>112</v>
      </c>
      <c r="M98" s="230">
        <v>15000</v>
      </c>
      <c r="N98" s="210">
        <f>M98*K98</f>
        <v>1350000</v>
      </c>
      <c r="O98" s="211"/>
    </row>
    <row r="99" spans="3:16" x14ac:dyDescent="0.2">
      <c r="C99" s="699"/>
      <c r="D99" s="215"/>
      <c r="E99" s="228"/>
      <c r="F99" s="700" t="s">
        <v>48</v>
      </c>
      <c r="G99" s="699" t="s">
        <v>416</v>
      </c>
      <c r="H99" s="699"/>
      <c r="I99" s="699"/>
      <c r="J99" s="254" t="s">
        <v>74</v>
      </c>
      <c r="K99" s="255">
        <v>6</v>
      </c>
      <c r="L99" s="255" t="s">
        <v>95</v>
      </c>
      <c r="M99" s="230">
        <v>50000</v>
      </c>
      <c r="N99" s="210">
        <f>M99*K99</f>
        <v>300000</v>
      </c>
      <c r="O99" s="211"/>
    </row>
    <row r="100" spans="3:16" x14ac:dyDescent="0.2">
      <c r="C100" s="699"/>
      <c r="D100" s="215"/>
      <c r="E100" s="228"/>
      <c r="F100" s="700" t="s">
        <v>53</v>
      </c>
      <c r="G100" s="699" t="s">
        <v>417</v>
      </c>
      <c r="H100" s="699"/>
      <c r="I100" s="699"/>
      <c r="J100" s="254" t="s">
        <v>74</v>
      </c>
      <c r="K100" s="255">
        <v>60</v>
      </c>
      <c r="L100" s="255" t="s">
        <v>112</v>
      </c>
      <c r="M100" s="230">
        <v>15000</v>
      </c>
      <c r="N100" s="210">
        <f t="shared" ref="N100:N106" si="6">M100*K100</f>
        <v>900000</v>
      </c>
      <c r="O100" s="211"/>
    </row>
    <row r="101" spans="3:16" x14ac:dyDescent="0.2">
      <c r="C101" s="699"/>
      <c r="D101" s="215"/>
      <c r="E101" s="228"/>
      <c r="F101" s="700" t="s">
        <v>128</v>
      </c>
      <c r="G101" s="699" t="s">
        <v>418</v>
      </c>
      <c r="H101" s="699"/>
      <c r="I101" s="699"/>
      <c r="J101" s="254" t="s">
        <v>74</v>
      </c>
      <c r="K101" s="255">
        <v>6</v>
      </c>
      <c r="L101" s="255" t="s">
        <v>95</v>
      </c>
      <c r="M101" s="230">
        <v>50000</v>
      </c>
      <c r="N101" s="210">
        <f t="shared" si="6"/>
        <v>300000</v>
      </c>
      <c r="O101" s="211"/>
    </row>
    <row r="102" spans="3:16" x14ac:dyDescent="0.2">
      <c r="C102" s="699"/>
      <c r="D102" s="215"/>
      <c r="E102" s="228"/>
      <c r="F102" s="700" t="s">
        <v>143</v>
      </c>
      <c r="G102" s="699" t="s">
        <v>419</v>
      </c>
      <c r="H102" s="699"/>
      <c r="I102" s="699"/>
      <c r="J102" s="254" t="s">
        <v>74</v>
      </c>
      <c r="K102" s="255">
        <v>6</v>
      </c>
      <c r="L102" s="255" t="s">
        <v>95</v>
      </c>
      <c r="M102" s="230">
        <v>90000</v>
      </c>
      <c r="N102" s="210">
        <f t="shared" si="6"/>
        <v>540000</v>
      </c>
      <c r="O102" s="211"/>
    </row>
    <row r="103" spans="3:16" x14ac:dyDescent="0.2">
      <c r="C103" s="699"/>
      <c r="D103" s="215"/>
      <c r="E103" s="228"/>
      <c r="F103" s="700" t="s">
        <v>145</v>
      </c>
      <c r="G103" s="699" t="s">
        <v>692</v>
      </c>
      <c r="H103" s="699"/>
      <c r="I103" s="699"/>
      <c r="J103" s="254" t="s">
        <v>74</v>
      </c>
      <c r="K103" s="255">
        <v>24</v>
      </c>
      <c r="L103" s="255" t="s">
        <v>693</v>
      </c>
      <c r="M103" s="230">
        <v>45000</v>
      </c>
      <c r="N103" s="210">
        <f t="shared" si="6"/>
        <v>1080000</v>
      </c>
      <c r="O103" s="211"/>
    </row>
    <row r="104" spans="3:16" x14ac:dyDescent="0.2">
      <c r="C104" s="699"/>
      <c r="D104" s="215"/>
      <c r="E104" s="228"/>
      <c r="F104" s="700" t="s">
        <v>146</v>
      </c>
      <c r="G104" s="987" t="s">
        <v>694</v>
      </c>
      <c r="H104" s="988"/>
      <c r="I104" s="989"/>
      <c r="J104" s="254" t="s">
        <v>74</v>
      </c>
      <c r="K104" s="255">
        <v>55</v>
      </c>
      <c r="L104" s="255" t="s">
        <v>112</v>
      </c>
      <c r="M104" s="230">
        <v>1000</v>
      </c>
      <c r="N104" s="210">
        <f t="shared" si="6"/>
        <v>55000</v>
      </c>
      <c r="O104" s="211"/>
    </row>
    <row r="105" spans="3:16" x14ac:dyDescent="0.2">
      <c r="C105" s="699"/>
      <c r="D105" s="215"/>
      <c r="E105" s="228"/>
      <c r="F105" s="700" t="s">
        <v>147</v>
      </c>
      <c r="G105" s="987" t="s">
        <v>695</v>
      </c>
      <c r="H105" s="988"/>
      <c r="I105" s="989"/>
      <c r="J105" s="254" t="s">
        <v>74</v>
      </c>
      <c r="K105" s="255">
        <v>5</v>
      </c>
      <c r="L105" s="255" t="s">
        <v>102</v>
      </c>
      <c r="M105" s="230">
        <v>20000</v>
      </c>
      <c r="N105" s="210">
        <f t="shared" si="6"/>
        <v>100000</v>
      </c>
      <c r="O105" s="211"/>
    </row>
    <row r="106" spans="3:16" x14ac:dyDescent="0.2">
      <c r="C106" s="699"/>
      <c r="D106" s="215"/>
      <c r="E106" s="228"/>
      <c r="F106" s="700" t="s">
        <v>148</v>
      </c>
      <c r="G106" s="696" t="s">
        <v>696</v>
      </c>
      <c r="H106" s="697"/>
      <c r="I106" s="698"/>
      <c r="J106" s="254" t="s">
        <v>74</v>
      </c>
      <c r="K106" s="255">
        <v>5</v>
      </c>
      <c r="L106" s="255" t="s">
        <v>132</v>
      </c>
      <c r="M106" s="230">
        <v>20000</v>
      </c>
      <c r="N106" s="210">
        <f t="shared" si="6"/>
        <v>100000</v>
      </c>
      <c r="O106" s="211"/>
    </row>
    <row r="107" spans="3:16" x14ac:dyDescent="0.2">
      <c r="C107" s="699"/>
      <c r="D107" s="212" t="s">
        <v>715</v>
      </c>
      <c r="E107" s="700" t="s">
        <v>262</v>
      </c>
      <c r="F107" s="37"/>
      <c r="G107" s="699"/>
      <c r="H107" s="699"/>
      <c r="I107" s="699"/>
      <c r="J107" s="254"/>
      <c r="K107" s="255"/>
      <c r="L107" s="255"/>
      <c r="M107" s="230"/>
      <c r="N107" s="214">
        <f>N108</f>
        <v>960000</v>
      </c>
      <c r="O107" s="211"/>
      <c r="P107" s="32"/>
    </row>
    <row r="108" spans="3:16" x14ac:dyDescent="0.2">
      <c r="C108" s="699"/>
      <c r="D108" s="215"/>
      <c r="E108" s="228"/>
      <c r="F108" s="700" t="s">
        <v>47</v>
      </c>
      <c r="G108" s="699" t="s">
        <v>263</v>
      </c>
      <c r="H108" s="699"/>
      <c r="I108" s="699"/>
      <c r="J108" s="254" t="s">
        <v>74</v>
      </c>
      <c r="K108" s="255">
        <v>12</v>
      </c>
      <c r="L108" s="255" t="s">
        <v>86</v>
      </c>
      <c r="M108" s="230">
        <v>80000</v>
      </c>
      <c r="N108" s="210">
        <f>M108*K108</f>
        <v>960000</v>
      </c>
      <c r="O108" s="211"/>
    </row>
    <row r="109" spans="3:16" ht="16.5" customHeight="1" x14ac:dyDescent="0.2">
      <c r="C109" s="699"/>
      <c r="D109" s="212" t="s">
        <v>716</v>
      </c>
      <c r="E109" s="237" t="s">
        <v>264</v>
      </c>
      <c r="F109" s="37"/>
      <c r="G109" s="234"/>
      <c r="H109" s="232"/>
      <c r="I109" s="324"/>
      <c r="J109" s="325"/>
      <c r="K109" s="255"/>
      <c r="L109" s="255"/>
      <c r="M109" s="230"/>
      <c r="N109" s="214">
        <f>SUM(N110:N111)</f>
        <v>400000</v>
      </c>
      <c r="O109" s="211"/>
    </row>
    <row r="110" spans="3:16" ht="15.75" customHeight="1" x14ac:dyDescent="0.2">
      <c r="C110" s="699"/>
      <c r="D110" s="212"/>
      <c r="E110" s="705"/>
      <c r="F110" s="705" t="s">
        <v>47</v>
      </c>
      <c r="G110" s="720" t="s">
        <v>265</v>
      </c>
      <c r="H110" s="699"/>
      <c r="I110" s="699"/>
      <c r="J110" s="254" t="s">
        <v>74</v>
      </c>
      <c r="K110" s="255">
        <v>2</v>
      </c>
      <c r="L110" s="255" t="s">
        <v>318</v>
      </c>
      <c r="M110" s="230">
        <v>50000</v>
      </c>
      <c r="N110" s="210">
        <f>K110*M110</f>
        <v>100000</v>
      </c>
      <c r="O110" s="211"/>
    </row>
    <row r="111" spans="3:16" ht="15" customHeight="1" x14ac:dyDescent="0.2">
      <c r="C111" s="699"/>
      <c r="D111" s="215"/>
      <c r="E111" s="228"/>
      <c r="F111" s="228">
        <v>2</v>
      </c>
      <c r="G111" s="226" t="s">
        <v>631</v>
      </c>
      <c r="H111" s="699"/>
      <c r="I111" s="699"/>
      <c r="J111" s="254" t="s">
        <v>74</v>
      </c>
      <c r="K111" s="255">
        <v>3</v>
      </c>
      <c r="L111" s="255" t="s">
        <v>101</v>
      </c>
      <c r="M111" s="230">
        <v>100000</v>
      </c>
      <c r="N111" s="210">
        <f>K111*M111</f>
        <v>300000</v>
      </c>
      <c r="O111" s="211"/>
    </row>
    <row r="112" spans="3:16" ht="18.75" customHeight="1" x14ac:dyDescent="0.2">
      <c r="C112" s="699"/>
      <c r="D112" s="212" t="s">
        <v>717</v>
      </c>
      <c r="E112" s="228" t="s">
        <v>266</v>
      </c>
      <c r="F112" s="37"/>
      <c r="G112" s="700"/>
      <c r="H112" s="699"/>
      <c r="I112" s="699"/>
      <c r="J112" s="254"/>
      <c r="K112" s="255"/>
      <c r="L112" s="255"/>
      <c r="M112" s="230"/>
      <c r="N112" s="214">
        <f>N113</f>
        <v>285000</v>
      </c>
      <c r="O112" s="211"/>
    </row>
    <row r="113" spans="3:15" ht="18" customHeight="1" x14ac:dyDescent="0.2">
      <c r="C113" s="699"/>
      <c r="D113" s="215"/>
      <c r="E113" s="228"/>
      <c r="F113" s="700" t="s">
        <v>47</v>
      </c>
      <c r="G113" s="700" t="s">
        <v>267</v>
      </c>
      <c r="H113" s="699"/>
      <c r="I113" s="699"/>
      <c r="J113" s="254" t="s">
        <v>74</v>
      </c>
      <c r="K113" s="255">
        <v>3</v>
      </c>
      <c r="L113" s="255" t="s">
        <v>269</v>
      </c>
      <c r="M113" s="230">
        <v>95000</v>
      </c>
      <c r="N113" s="210">
        <f>K113*M113</f>
        <v>285000</v>
      </c>
      <c r="O113" s="211"/>
    </row>
    <row r="114" spans="3:15" ht="18" customHeight="1" x14ac:dyDescent="0.2">
      <c r="C114" s="699"/>
      <c r="D114" s="215" t="s">
        <v>718</v>
      </c>
      <c r="E114" s="693" t="s">
        <v>698</v>
      </c>
      <c r="F114" s="694"/>
      <c r="G114" s="694"/>
      <c r="H114" s="695"/>
      <c r="I114" s="37"/>
      <c r="J114" s="254"/>
      <c r="K114" s="255"/>
      <c r="L114" s="255"/>
      <c r="M114" s="230"/>
      <c r="N114" s="207">
        <f>SUM(N115:N117)</f>
        <v>27600000</v>
      </c>
      <c r="O114" s="211"/>
    </row>
    <row r="115" spans="3:15" ht="18" customHeight="1" x14ac:dyDescent="0.2">
      <c r="C115" s="699"/>
      <c r="D115" s="215"/>
      <c r="E115" s="228"/>
      <c r="F115" s="226" t="s">
        <v>47</v>
      </c>
      <c r="G115" s="699" t="s">
        <v>590</v>
      </c>
      <c r="H115" s="699"/>
      <c r="I115" s="699"/>
      <c r="J115" s="254" t="s">
        <v>74</v>
      </c>
      <c r="K115" s="255">
        <v>12</v>
      </c>
      <c r="L115" s="255" t="s">
        <v>144</v>
      </c>
      <c r="M115" s="230">
        <v>600000</v>
      </c>
      <c r="N115" s="210">
        <f>K115*M115</f>
        <v>7200000</v>
      </c>
      <c r="O115" s="211"/>
    </row>
    <row r="116" spans="3:15" ht="18" customHeight="1" x14ac:dyDescent="0.2">
      <c r="C116" s="699"/>
      <c r="D116" s="215"/>
      <c r="E116" s="228"/>
      <c r="F116" s="226" t="s">
        <v>48</v>
      </c>
      <c r="G116" s="699" t="s">
        <v>588</v>
      </c>
      <c r="H116" s="699"/>
      <c r="I116" s="699"/>
      <c r="J116" s="254" t="s">
        <v>74</v>
      </c>
      <c r="K116" s="255">
        <v>12</v>
      </c>
      <c r="L116" s="255" t="s">
        <v>144</v>
      </c>
      <c r="M116" s="230">
        <v>500000</v>
      </c>
      <c r="N116" s="210">
        <f>K116*M116</f>
        <v>6000000</v>
      </c>
      <c r="O116" s="211"/>
    </row>
    <row r="117" spans="3:15" ht="18" customHeight="1" x14ac:dyDescent="0.2">
      <c r="C117" s="699"/>
      <c r="D117" s="215"/>
      <c r="E117" s="228"/>
      <c r="F117" s="226" t="s">
        <v>53</v>
      </c>
      <c r="G117" s="699" t="s">
        <v>589</v>
      </c>
      <c r="H117" s="699"/>
      <c r="I117" s="699"/>
      <c r="J117" s="254" t="s">
        <v>74</v>
      </c>
      <c r="K117" s="255">
        <v>72</v>
      </c>
      <c r="L117" s="255" t="s">
        <v>144</v>
      </c>
      <c r="M117" s="230">
        <v>200000</v>
      </c>
      <c r="N117" s="210">
        <f>K117*M117</f>
        <v>14400000</v>
      </c>
      <c r="O117" s="211"/>
    </row>
    <row r="118" spans="3:15" ht="18" customHeight="1" x14ac:dyDescent="0.2">
      <c r="C118" s="699"/>
      <c r="D118" s="215" t="s">
        <v>720</v>
      </c>
      <c r="E118" s="705" t="s">
        <v>270</v>
      </c>
      <c r="F118" s="37"/>
      <c r="G118" s="705"/>
      <c r="H118" s="705"/>
      <c r="I118" s="699"/>
      <c r="J118" s="254"/>
      <c r="K118" s="255"/>
      <c r="L118" s="255"/>
      <c r="M118" s="230"/>
      <c r="N118" s="214">
        <f>SUM(N119:N120)</f>
        <v>60750000</v>
      </c>
      <c r="O118" s="211"/>
    </row>
    <row r="119" spans="3:15" ht="19.5" customHeight="1" x14ac:dyDescent="0.2">
      <c r="C119" s="699"/>
      <c r="D119" s="215"/>
      <c r="E119" s="215"/>
      <c r="F119" s="228">
        <v>1</v>
      </c>
      <c r="G119" s="700" t="s">
        <v>271</v>
      </c>
      <c r="H119" s="699"/>
      <c r="I119" s="699"/>
      <c r="J119" s="254" t="s">
        <v>74</v>
      </c>
      <c r="K119" s="255">
        <v>250</v>
      </c>
      <c r="L119" s="255" t="s">
        <v>87</v>
      </c>
      <c r="M119" s="230">
        <v>75000</v>
      </c>
      <c r="N119" s="210">
        <f>K119*M119</f>
        <v>18750000</v>
      </c>
      <c r="O119" s="238"/>
    </row>
    <row r="120" spans="3:15" ht="19.5" customHeight="1" x14ac:dyDescent="0.2">
      <c r="C120" s="699"/>
      <c r="D120" s="215"/>
      <c r="E120" s="215"/>
      <c r="F120" s="228">
        <v>2</v>
      </c>
      <c r="G120" s="700" t="s">
        <v>272</v>
      </c>
      <c r="H120" s="699"/>
      <c r="I120" s="699"/>
      <c r="J120" s="254" t="s">
        <v>74</v>
      </c>
      <c r="K120" s="255">
        <v>120</v>
      </c>
      <c r="L120" s="255" t="s">
        <v>87</v>
      </c>
      <c r="M120" s="230">
        <v>350000</v>
      </c>
      <c r="N120" s="210">
        <f>K120*M120</f>
        <v>42000000</v>
      </c>
      <c r="O120" s="238"/>
    </row>
    <row r="121" spans="3:15" ht="18.75" customHeight="1" x14ac:dyDescent="0.2">
      <c r="C121" s="699"/>
      <c r="D121" s="215" t="s">
        <v>721</v>
      </c>
      <c r="E121" s="228" t="s">
        <v>273</v>
      </c>
      <c r="F121" s="37"/>
      <c r="G121" s="700"/>
      <c r="H121" s="699"/>
      <c r="I121" s="699"/>
      <c r="J121" s="254"/>
      <c r="K121" s="255"/>
      <c r="L121" s="255"/>
      <c r="M121" s="230"/>
      <c r="N121" s="214">
        <f>SUM(N122:N123)</f>
        <v>40000000</v>
      </c>
      <c r="O121" s="238"/>
    </row>
    <row r="122" spans="3:15" ht="18.75" customHeight="1" x14ac:dyDescent="0.2">
      <c r="C122" s="699"/>
      <c r="D122" s="215"/>
      <c r="E122" s="215"/>
      <c r="F122" s="228">
        <v>1</v>
      </c>
      <c r="G122" s="700" t="s">
        <v>274</v>
      </c>
      <c r="H122" s="699"/>
      <c r="I122" s="699"/>
      <c r="J122" s="254" t="s">
        <v>74</v>
      </c>
      <c r="K122" s="255">
        <v>20</v>
      </c>
      <c r="L122" s="255" t="s">
        <v>87</v>
      </c>
      <c r="M122" s="230">
        <v>400000</v>
      </c>
      <c r="N122" s="210">
        <f>K122*M122</f>
        <v>8000000</v>
      </c>
      <c r="O122" s="238"/>
    </row>
    <row r="123" spans="3:15" ht="18.75" customHeight="1" x14ac:dyDescent="0.2">
      <c r="C123" s="699"/>
      <c r="D123" s="215"/>
      <c r="E123" s="215"/>
      <c r="F123" s="228">
        <v>2</v>
      </c>
      <c r="G123" s="700" t="s">
        <v>697</v>
      </c>
      <c r="H123" s="699"/>
      <c r="I123" s="699"/>
      <c r="J123" s="254" t="s">
        <v>74</v>
      </c>
      <c r="K123" s="255">
        <v>4</v>
      </c>
      <c r="L123" s="255" t="s">
        <v>144</v>
      </c>
      <c r="M123" s="230">
        <v>8000000</v>
      </c>
      <c r="N123" s="210">
        <f>K123*M123</f>
        <v>32000000</v>
      </c>
      <c r="O123" s="238"/>
    </row>
    <row r="124" spans="3:15" ht="18.75" customHeight="1" x14ac:dyDescent="0.2">
      <c r="C124" s="699"/>
      <c r="D124" s="215" t="s">
        <v>723</v>
      </c>
      <c r="E124" s="236" t="s">
        <v>722</v>
      </c>
      <c r="F124" s="37"/>
      <c r="G124" s="213"/>
      <c r="H124" s="213"/>
      <c r="I124" s="206"/>
      <c r="J124" s="255"/>
      <c r="K124" s="255"/>
      <c r="L124" s="255"/>
      <c r="M124" s="230"/>
      <c r="N124" s="214">
        <f>SUM(N125:N126)</f>
        <v>14000000</v>
      </c>
      <c r="O124" s="238"/>
    </row>
    <row r="125" spans="3:15" ht="18" customHeight="1" x14ac:dyDescent="0.2">
      <c r="C125" s="699"/>
      <c r="D125" s="215"/>
      <c r="E125" s="215"/>
      <c r="F125" s="215">
        <v>1</v>
      </c>
      <c r="G125" s="713" t="s">
        <v>450</v>
      </c>
      <c r="H125" s="714"/>
      <c r="I125" s="715"/>
      <c r="J125" s="254" t="s">
        <v>74</v>
      </c>
      <c r="K125" s="255">
        <v>40</v>
      </c>
      <c r="L125" s="255" t="s">
        <v>452</v>
      </c>
      <c r="M125" s="230">
        <v>200000</v>
      </c>
      <c r="N125" s="210">
        <f>K125*M125</f>
        <v>8000000</v>
      </c>
      <c r="O125" s="238"/>
    </row>
    <row r="126" spans="3:15" ht="17.25" customHeight="1" x14ac:dyDescent="0.2">
      <c r="C126" s="699"/>
      <c r="D126" s="215"/>
      <c r="E126" s="215"/>
      <c r="F126" s="215">
        <v>2</v>
      </c>
      <c r="G126" s="713" t="s">
        <v>451</v>
      </c>
      <c r="H126" s="714"/>
      <c r="I126" s="715"/>
      <c r="J126" s="254" t="s">
        <v>74</v>
      </c>
      <c r="K126" s="255">
        <v>20</v>
      </c>
      <c r="L126" s="255" t="s">
        <v>452</v>
      </c>
      <c r="M126" s="230">
        <v>300000</v>
      </c>
      <c r="N126" s="210">
        <f>K126*M126</f>
        <v>6000000</v>
      </c>
      <c r="O126" s="211"/>
    </row>
    <row r="127" spans="3:15" ht="17.25" customHeight="1" x14ac:dyDescent="0.2">
      <c r="C127" s="699"/>
      <c r="D127" s="215" t="s">
        <v>724</v>
      </c>
      <c r="E127" s="236" t="s">
        <v>377</v>
      </c>
      <c r="F127" s="215"/>
      <c r="G127" s="713"/>
      <c r="H127" s="714"/>
      <c r="I127" s="715"/>
      <c r="J127" s="254"/>
      <c r="K127" s="255"/>
      <c r="L127" s="255"/>
      <c r="M127" s="230"/>
      <c r="N127" s="207">
        <f>SUM(N128:N129)</f>
        <v>14000000</v>
      </c>
      <c r="O127" s="211"/>
    </row>
    <row r="128" spans="3:15" ht="17.25" customHeight="1" x14ac:dyDescent="0.2">
      <c r="C128" s="699"/>
      <c r="D128" s="215"/>
      <c r="E128" s="215"/>
      <c r="F128" s="215">
        <v>1</v>
      </c>
      <c r="G128" s="713" t="s">
        <v>446</v>
      </c>
      <c r="H128" s="714"/>
      <c r="I128" s="715"/>
      <c r="J128" s="257" t="s">
        <v>74</v>
      </c>
      <c r="K128" s="255">
        <v>120</v>
      </c>
      <c r="L128" s="255" t="s">
        <v>449</v>
      </c>
      <c r="M128" s="230">
        <v>100000</v>
      </c>
      <c r="N128" s="210">
        <f>K128*M128</f>
        <v>12000000</v>
      </c>
      <c r="O128" s="211"/>
    </row>
    <row r="129" spans="3:15" ht="17.25" customHeight="1" x14ac:dyDescent="0.2">
      <c r="C129" s="699"/>
      <c r="D129" s="215"/>
      <c r="E129" s="215"/>
      <c r="F129" s="215">
        <v>2</v>
      </c>
      <c r="G129" s="713" t="s">
        <v>447</v>
      </c>
      <c r="H129" s="714"/>
      <c r="I129" s="715"/>
      <c r="J129" s="257" t="s">
        <v>74</v>
      </c>
      <c r="K129" s="255">
        <v>20</v>
      </c>
      <c r="L129" s="255" t="s">
        <v>449</v>
      </c>
      <c r="M129" s="230">
        <v>100000</v>
      </c>
      <c r="N129" s="210">
        <f>K129*M129</f>
        <v>2000000</v>
      </c>
      <c r="O129" s="211"/>
    </row>
    <row r="130" spans="3:15" ht="18" customHeight="1" x14ac:dyDescent="0.2">
      <c r="C130" s="699"/>
      <c r="D130" s="215" t="s">
        <v>725</v>
      </c>
      <c r="E130" s="700" t="s">
        <v>275</v>
      </c>
      <c r="F130" s="37"/>
      <c r="G130" s="699"/>
      <c r="H130" s="699"/>
      <c r="I130" s="699"/>
      <c r="J130" s="254"/>
      <c r="K130" s="255"/>
      <c r="L130" s="255"/>
      <c r="M130" s="230"/>
      <c r="N130" s="214">
        <f>N131</f>
        <v>2640000</v>
      </c>
      <c r="O130" s="211"/>
    </row>
    <row r="131" spans="3:15" ht="17.25" customHeight="1" x14ac:dyDescent="0.2">
      <c r="C131" s="699"/>
      <c r="D131" s="215"/>
      <c r="E131" s="215"/>
      <c r="F131" s="700" t="s">
        <v>47</v>
      </c>
      <c r="G131" s="699" t="s">
        <v>276</v>
      </c>
      <c r="H131" s="699"/>
      <c r="I131" s="699"/>
      <c r="J131" s="254" t="s">
        <v>74</v>
      </c>
      <c r="K131" s="255">
        <v>12</v>
      </c>
      <c r="L131" s="255" t="s">
        <v>86</v>
      </c>
      <c r="M131" s="230">
        <v>220000</v>
      </c>
      <c r="N131" s="210">
        <f>K131*M131</f>
        <v>2640000</v>
      </c>
      <c r="O131" s="211"/>
    </row>
    <row r="132" spans="3:15" ht="16.5" customHeight="1" x14ac:dyDescent="0.2">
      <c r="C132" s="699"/>
      <c r="D132" s="215" t="s">
        <v>726</v>
      </c>
      <c r="E132" s="226" t="s">
        <v>277</v>
      </c>
      <c r="F132" s="37"/>
      <c r="G132" s="699"/>
      <c r="H132" s="699"/>
      <c r="I132" s="699"/>
      <c r="J132" s="254"/>
      <c r="K132" s="255"/>
      <c r="L132" s="255"/>
      <c r="M132" s="230"/>
      <c r="N132" s="214">
        <f>N133</f>
        <v>1260000</v>
      </c>
      <c r="O132" s="211"/>
    </row>
    <row r="133" spans="3:15" ht="17.25" customHeight="1" x14ac:dyDescent="0.2">
      <c r="C133" s="699"/>
      <c r="D133" s="215"/>
      <c r="E133" s="215"/>
      <c r="F133" s="721">
        <v>1</v>
      </c>
      <c r="G133" s="700" t="s">
        <v>278</v>
      </c>
      <c r="H133" s="699"/>
      <c r="I133" s="699"/>
      <c r="J133" s="254" t="s">
        <v>74</v>
      </c>
      <c r="K133" s="255">
        <v>12</v>
      </c>
      <c r="L133" s="255" t="s">
        <v>86</v>
      </c>
      <c r="M133" s="230">
        <v>105000</v>
      </c>
      <c r="N133" s="210">
        <f>K133*M133</f>
        <v>1260000</v>
      </c>
      <c r="O133" s="211"/>
    </row>
    <row r="134" spans="3:15" ht="16.5" customHeight="1" x14ac:dyDescent="0.2">
      <c r="C134" s="699"/>
      <c r="D134" s="215" t="s">
        <v>727</v>
      </c>
      <c r="E134" s="700" t="s">
        <v>279</v>
      </c>
      <c r="F134" s="37"/>
      <c r="G134" s="699"/>
      <c r="H134" s="699"/>
      <c r="I134" s="699"/>
      <c r="J134" s="254"/>
      <c r="K134" s="255"/>
      <c r="L134" s="255"/>
      <c r="M134" s="230"/>
      <c r="N134" s="214">
        <f>SUM(N135:N135)</f>
        <v>12000000</v>
      </c>
      <c r="O134" s="211"/>
    </row>
    <row r="135" spans="3:15" ht="15.75" customHeight="1" x14ac:dyDescent="0.2">
      <c r="C135" s="699"/>
      <c r="D135" s="215"/>
      <c r="E135" s="215"/>
      <c r="F135" s="226" t="s">
        <v>47</v>
      </c>
      <c r="G135" s="699" t="s">
        <v>280</v>
      </c>
      <c r="H135" s="699"/>
      <c r="I135" s="699"/>
      <c r="J135" s="254" t="s">
        <v>74</v>
      </c>
      <c r="K135" s="255">
        <v>12</v>
      </c>
      <c r="L135" s="255" t="s">
        <v>86</v>
      </c>
      <c r="M135" s="230">
        <v>1000000</v>
      </c>
      <c r="N135" s="210">
        <f>K135*M135</f>
        <v>12000000</v>
      </c>
      <c r="O135" s="211"/>
    </row>
    <row r="136" spans="3:15" ht="18.75" customHeight="1" x14ac:dyDescent="0.2">
      <c r="C136" s="699"/>
      <c r="D136" s="215" t="s">
        <v>728</v>
      </c>
      <c r="E136" s="721" t="s">
        <v>281</v>
      </c>
      <c r="G136" s="699"/>
      <c r="H136" s="700"/>
      <c r="I136" s="700"/>
      <c r="J136" s="262"/>
      <c r="K136" s="255"/>
      <c r="L136" s="255"/>
      <c r="M136" s="230"/>
      <c r="N136" s="214">
        <f>SUM(N137:N138)</f>
        <v>450000</v>
      </c>
      <c r="O136" s="211"/>
    </row>
    <row r="137" spans="3:15" ht="19.5" customHeight="1" x14ac:dyDescent="0.2">
      <c r="C137" s="699"/>
      <c r="D137" s="215"/>
      <c r="E137" s="215"/>
      <c r="F137" s="700" t="s">
        <v>47</v>
      </c>
      <c r="G137" s="699" t="s">
        <v>282</v>
      </c>
      <c r="H137" s="699"/>
      <c r="I137" s="699"/>
      <c r="J137" s="254" t="s">
        <v>74</v>
      </c>
      <c r="K137" s="255">
        <v>1</v>
      </c>
      <c r="L137" s="255" t="s">
        <v>87</v>
      </c>
      <c r="M137" s="230">
        <v>300000</v>
      </c>
      <c r="N137" s="210">
        <f>K137*M137</f>
        <v>300000</v>
      </c>
      <c r="O137" s="238"/>
    </row>
    <row r="138" spans="3:15" ht="16.5" customHeight="1" x14ac:dyDescent="0.2">
      <c r="C138" s="699"/>
      <c r="D138" s="215"/>
      <c r="E138" s="215"/>
      <c r="F138" s="235">
        <v>2</v>
      </c>
      <c r="G138" s="235" t="s">
        <v>283</v>
      </c>
      <c r="H138" s="699"/>
      <c r="I138" s="699"/>
      <c r="J138" s="254" t="s">
        <v>74</v>
      </c>
      <c r="K138" s="255">
        <v>1</v>
      </c>
      <c r="L138" s="255" t="s">
        <v>87</v>
      </c>
      <c r="M138" s="230">
        <v>150000</v>
      </c>
      <c r="N138" s="210">
        <f>K138*M138</f>
        <v>150000</v>
      </c>
      <c r="O138" s="238"/>
    </row>
    <row r="139" spans="3:15" ht="30.75" customHeight="1" x14ac:dyDescent="0.2">
      <c r="C139" s="699"/>
      <c r="D139" s="212" t="s">
        <v>729</v>
      </c>
      <c r="E139" s="1011" t="s">
        <v>284</v>
      </c>
      <c r="F139" s="1012"/>
      <c r="G139" s="1012"/>
      <c r="H139" s="1012"/>
      <c r="I139" s="1013"/>
      <c r="J139" s="254"/>
      <c r="K139" s="255"/>
      <c r="L139" s="255"/>
      <c r="M139" s="230"/>
      <c r="N139" s="214">
        <f>SUM(N140:N141)</f>
        <v>4848000</v>
      </c>
      <c r="O139" s="238"/>
    </row>
    <row r="140" spans="3:15" ht="21" customHeight="1" x14ac:dyDescent="0.2">
      <c r="C140" s="699"/>
      <c r="D140" s="215"/>
      <c r="E140" s="215"/>
      <c r="F140" s="705" t="s">
        <v>47</v>
      </c>
      <c r="G140" s="705" t="s">
        <v>285</v>
      </c>
      <c r="H140" s="699"/>
      <c r="I140" s="699"/>
      <c r="J140" s="254" t="s">
        <v>74</v>
      </c>
      <c r="K140" s="255">
        <v>12</v>
      </c>
      <c r="L140" s="254" t="s">
        <v>86</v>
      </c>
      <c r="M140" s="230">
        <v>4000</v>
      </c>
      <c r="N140" s="210">
        <f>K140*M140</f>
        <v>48000</v>
      </c>
      <c r="O140" s="211"/>
    </row>
    <row r="141" spans="3:15" ht="18.75" customHeight="1" x14ac:dyDescent="0.2">
      <c r="C141" s="699"/>
      <c r="D141" s="215"/>
      <c r="E141" s="215"/>
      <c r="F141" s="700" t="s">
        <v>48</v>
      </c>
      <c r="G141" s="699" t="s">
        <v>286</v>
      </c>
      <c r="H141" s="699"/>
      <c r="I141" s="699"/>
      <c r="J141" s="254" t="s">
        <v>74</v>
      </c>
      <c r="K141" s="255">
        <v>12</v>
      </c>
      <c r="L141" s="254" t="s">
        <v>86</v>
      </c>
      <c r="M141" s="230">
        <v>400000</v>
      </c>
      <c r="N141" s="210">
        <f>K141*M141</f>
        <v>4800000</v>
      </c>
      <c r="O141" s="211"/>
    </row>
    <row r="142" spans="3:15" ht="19.5" customHeight="1" x14ac:dyDescent="0.2">
      <c r="C142" s="699"/>
      <c r="D142" s="212" t="s">
        <v>730</v>
      </c>
      <c r="E142" s="228" t="s">
        <v>584</v>
      </c>
      <c r="G142" s="699"/>
      <c r="H142" s="700"/>
      <c r="I142" s="699"/>
      <c r="J142" s="254"/>
      <c r="K142" s="255"/>
      <c r="L142" s="255"/>
      <c r="M142" s="230"/>
      <c r="N142" s="214">
        <f>SUM(N143:N146)</f>
        <v>26026580.159999996</v>
      </c>
      <c r="O142" s="238"/>
    </row>
    <row r="143" spans="3:15" ht="19.5" customHeight="1" x14ac:dyDescent="0.2">
      <c r="C143" s="699"/>
      <c r="D143" s="215"/>
      <c r="E143" s="215"/>
      <c r="F143" s="700" t="s">
        <v>47</v>
      </c>
      <c r="G143" s="699" t="s">
        <v>585</v>
      </c>
      <c r="H143" s="699"/>
      <c r="I143" s="699"/>
      <c r="J143" s="254" t="s">
        <v>74</v>
      </c>
      <c r="K143" s="255">
        <v>12</v>
      </c>
      <c r="L143" s="255" t="s">
        <v>144</v>
      </c>
      <c r="M143" s="230">
        <v>1500000</v>
      </c>
      <c r="N143" s="210">
        <f t="shared" ref="N143:N146" si="7">K143*M143</f>
        <v>18000000</v>
      </c>
      <c r="O143" s="211"/>
    </row>
    <row r="144" spans="3:15" ht="18" customHeight="1" x14ac:dyDescent="0.2">
      <c r="C144" s="699"/>
      <c r="D144" s="215"/>
      <c r="E144" s="215"/>
      <c r="F144" s="794" t="s">
        <v>48</v>
      </c>
      <c r="G144" s="699" t="s">
        <v>586</v>
      </c>
      <c r="H144" s="699"/>
      <c r="I144" s="699"/>
      <c r="J144" s="254" t="s">
        <v>74</v>
      </c>
      <c r="K144" s="255">
        <v>12</v>
      </c>
      <c r="L144" s="255" t="s">
        <v>144</v>
      </c>
      <c r="M144" s="230">
        <v>500000</v>
      </c>
      <c r="N144" s="210">
        <f t="shared" si="7"/>
        <v>6000000</v>
      </c>
      <c r="O144" s="238"/>
    </row>
    <row r="145" spans="3:15" ht="15.75" customHeight="1" x14ac:dyDescent="0.2">
      <c r="C145" s="699"/>
      <c r="D145" s="215"/>
      <c r="E145" s="215"/>
      <c r="F145" s="794" t="s">
        <v>53</v>
      </c>
      <c r="G145" s="699" t="s">
        <v>288</v>
      </c>
      <c r="H145" s="699"/>
      <c r="I145" s="699"/>
      <c r="J145" s="254" t="s">
        <v>74</v>
      </c>
      <c r="K145" s="255">
        <v>12</v>
      </c>
      <c r="L145" s="255" t="s">
        <v>144</v>
      </c>
      <c r="M145" s="210">
        <v>84440.84</v>
      </c>
      <c r="N145" s="210">
        <f t="shared" si="7"/>
        <v>1013290.08</v>
      </c>
      <c r="O145" s="238"/>
    </row>
    <row r="146" spans="3:15" ht="17.25" customHeight="1" x14ac:dyDescent="0.2">
      <c r="C146" s="699"/>
      <c r="D146" s="721"/>
      <c r="E146" s="236"/>
      <c r="F146" s="794" t="s">
        <v>128</v>
      </c>
      <c r="G146" s="236" t="s">
        <v>289</v>
      </c>
      <c r="H146" s="236"/>
      <c r="I146" s="699"/>
      <c r="J146" s="254" t="s">
        <v>74</v>
      </c>
      <c r="K146" s="255">
        <v>12</v>
      </c>
      <c r="L146" s="254" t="s">
        <v>144</v>
      </c>
      <c r="M146" s="210">
        <v>84440.84</v>
      </c>
      <c r="N146" s="210">
        <f t="shared" si="7"/>
        <v>1013290.08</v>
      </c>
      <c r="O146" s="211"/>
    </row>
    <row r="147" spans="3:15" ht="17.25" customHeight="1" x14ac:dyDescent="0.2">
      <c r="C147" s="699"/>
      <c r="D147" s="215" t="s">
        <v>731</v>
      </c>
      <c r="E147" s="700" t="s">
        <v>290</v>
      </c>
      <c r="G147" s="700"/>
      <c r="H147" s="700"/>
      <c r="I147" s="699"/>
      <c r="J147" s="254"/>
      <c r="K147" s="255"/>
      <c r="L147" s="254"/>
      <c r="M147" s="206"/>
      <c r="N147" s="214">
        <f>SUM(N148:N155)</f>
        <v>4910000</v>
      </c>
      <c r="O147" s="211"/>
    </row>
    <row r="148" spans="3:15" ht="18" customHeight="1" x14ac:dyDescent="0.2">
      <c r="C148" s="699"/>
      <c r="D148" s="215"/>
      <c r="E148" s="228"/>
      <c r="F148" s="239" t="s">
        <v>47</v>
      </c>
      <c r="G148" s="239" t="s">
        <v>291</v>
      </c>
      <c r="H148" s="239"/>
      <c r="I148" s="699"/>
      <c r="J148" s="254" t="s">
        <v>74</v>
      </c>
      <c r="K148" s="255">
        <v>6</v>
      </c>
      <c r="L148" s="254" t="s">
        <v>87</v>
      </c>
      <c r="M148" s="230">
        <v>60000</v>
      </c>
      <c r="N148" s="210">
        <f t="shared" ref="N148:N155" si="8">K148*M148</f>
        <v>360000</v>
      </c>
      <c r="O148" s="211"/>
    </row>
    <row r="149" spans="3:15" ht="18.75" customHeight="1" x14ac:dyDescent="0.2">
      <c r="C149" s="699"/>
      <c r="D149" s="215"/>
      <c r="E149" s="228"/>
      <c r="F149" s="226" t="s">
        <v>48</v>
      </c>
      <c r="G149" s="226" t="s">
        <v>292</v>
      </c>
      <c r="H149" s="226"/>
      <c r="I149" s="699"/>
      <c r="J149" s="254" t="s">
        <v>74</v>
      </c>
      <c r="K149" s="255">
        <v>2</v>
      </c>
      <c r="L149" s="254" t="s">
        <v>87</v>
      </c>
      <c r="M149" s="230">
        <v>825000</v>
      </c>
      <c r="N149" s="210">
        <f t="shared" si="8"/>
        <v>1650000</v>
      </c>
      <c r="O149" s="211"/>
    </row>
    <row r="150" spans="3:15" ht="18.75" customHeight="1" x14ac:dyDescent="0.2">
      <c r="C150" s="699"/>
      <c r="D150" s="215"/>
      <c r="E150" s="228"/>
      <c r="F150" s="700" t="s">
        <v>53</v>
      </c>
      <c r="G150" s="699" t="s">
        <v>633</v>
      </c>
      <c r="H150" s="699"/>
      <c r="I150" s="699"/>
      <c r="J150" s="254" t="s">
        <v>74</v>
      </c>
      <c r="K150" s="255">
        <v>2</v>
      </c>
      <c r="L150" s="254" t="s">
        <v>87</v>
      </c>
      <c r="M150" s="230">
        <v>340000</v>
      </c>
      <c r="N150" s="210">
        <f t="shared" si="8"/>
        <v>680000</v>
      </c>
      <c r="O150" s="211"/>
    </row>
    <row r="151" spans="3:15" ht="18.75" customHeight="1" x14ac:dyDescent="0.2">
      <c r="C151" s="699"/>
      <c r="D151" s="215"/>
      <c r="E151" s="228"/>
      <c r="F151" s="700" t="s">
        <v>128</v>
      </c>
      <c r="G151" s="699" t="s">
        <v>634</v>
      </c>
      <c r="H151" s="699"/>
      <c r="I151" s="699"/>
      <c r="J151" s="254" t="s">
        <v>74</v>
      </c>
      <c r="K151" s="255">
        <v>6</v>
      </c>
      <c r="L151" s="254" t="s">
        <v>87</v>
      </c>
      <c r="M151" s="230">
        <v>50000</v>
      </c>
      <c r="N151" s="210">
        <f t="shared" si="8"/>
        <v>300000</v>
      </c>
      <c r="O151" s="211"/>
    </row>
    <row r="152" spans="3:15" ht="18" customHeight="1" x14ac:dyDescent="0.2">
      <c r="C152" s="699"/>
      <c r="D152" s="215"/>
      <c r="E152" s="235"/>
      <c r="F152" s="721">
        <v>5</v>
      </c>
      <c r="G152" s="700" t="s">
        <v>293</v>
      </c>
      <c r="H152" s="699"/>
      <c r="I152" s="699"/>
      <c r="J152" s="254" t="s">
        <v>74</v>
      </c>
      <c r="K152" s="255">
        <v>6</v>
      </c>
      <c r="L152" s="254" t="s">
        <v>87</v>
      </c>
      <c r="M152" s="230">
        <v>45000</v>
      </c>
      <c r="N152" s="210">
        <f t="shared" si="8"/>
        <v>270000</v>
      </c>
      <c r="O152" s="211"/>
    </row>
    <row r="153" spans="3:15" ht="18.75" customHeight="1" x14ac:dyDescent="0.2">
      <c r="C153" s="699"/>
      <c r="D153" s="215"/>
      <c r="E153" s="228"/>
      <c r="F153" s="226" t="s">
        <v>145</v>
      </c>
      <c r="G153" s="699" t="s">
        <v>294</v>
      </c>
      <c r="H153" s="699"/>
      <c r="I153" s="699"/>
      <c r="J153" s="254" t="s">
        <v>74</v>
      </c>
      <c r="K153" s="255">
        <v>3</v>
      </c>
      <c r="L153" s="254" t="s">
        <v>87</v>
      </c>
      <c r="M153" s="230">
        <v>150000</v>
      </c>
      <c r="N153" s="210">
        <f t="shared" si="8"/>
        <v>450000</v>
      </c>
      <c r="O153" s="699"/>
    </row>
    <row r="154" spans="3:15" ht="19.5" customHeight="1" x14ac:dyDescent="0.2">
      <c r="C154" s="699"/>
      <c r="D154" s="215"/>
      <c r="E154" s="228"/>
      <c r="F154" s="226" t="s">
        <v>146</v>
      </c>
      <c r="G154" s="699" t="s">
        <v>295</v>
      </c>
      <c r="H154" s="699"/>
      <c r="I154" s="699"/>
      <c r="J154" s="254" t="s">
        <v>74</v>
      </c>
      <c r="K154" s="255">
        <v>12</v>
      </c>
      <c r="L154" s="254" t="s">
        <v>87</v>
      </c>
      <c r="M154" s="230">
        <v>50000</v>
      </c>
      <c r="N154" s="210">
        <f t="shared" si="8"/>
        <v>600000</v>
      </c>
      <c r="O154" s="699"/>
    </row>
    <row r="155" spans="3:15" ht="17.25" customHeight="1" x14ac:dyDescent="0.2">
      <c r="C155" s="699"/>
      <c r="D155" s="215"/>
      <c r="E155" s="228"/>
      <c r="F155" s="226" t="s">
        <v>147</v>
      </c>
      <c r="G155" s="699" t="s">
        <v>296</v>
      </c>
      <c r="H155" s="699"/>
      <c r="I155" s="699"/>
      <c r="J155" s="254" t="s">
        <v>74</v>
      </c>
      <c r="K155" s="255">
        <v>12</v>
      </c>
      <c r="L155" s="254" t="s">
        <v>87</v>
      </c>
      <c r="M155" s="230">
        <v>50000</v>
      </c>
      <c r="N155" s="210">
        <f t="shared" si="8"/>
        <v>600000</v>
      </c>
      <c r="O155" s="699"/>
    </row>
    <row r="156" spans="3:15" ht="18" customHeight="1" x14ac:dyDescent="0.2">
      <c r="C156" s="699"/>
      <c r="D156" s="241">
        <v>5</v>
      </c>
      <c r="E156" s="215" t="s">
        <v>298</v>
      </c>
      <c r="F156" s="228"/>
      <c r="G156" s="226"/>
      <c r="H156" s="699"/>
      <c r="I156" s="699"/>
      <c r="J156" s="254"/>
      <c r="K156" s="255"/>
      <c r="L156" s="254"/>
      <c r="M156" s="230"/>
      <c r="N156" s="210"/>
      <c r="O156" s="464">
        <f>N157</f>
        <v>20400000</v>
      </c>
    </row>
    <row r="157" spans="3:15" ht="18.75" customHeight="1" x14ac:dyDescent="0.2">
      <c r="C157" s="699"/>
      <c r="D157" s="212" t="s">
        <v>732</v>
      </c>
      <c r="E157" s="228" t="s">
        <v>354</v>
      </c>
      <c r="G157" s="226"/>
      <c r="H157" s="699"/>
      <c r="I157" s="699"/>
      <c r="J157" s="254"/>
      <c r="K157" s="255"/>
      <c r="L157" s="254"/>
      <c r="M157" s="230"/>
      <c r="N157" s="214">
        <f>SUM(N158:N161)</f>
        <v>20400000</v>
      </c>
      <c r="O157" s="230"/>
    </row>
    <row r="158" spans="3:15" ht="16.5" customHeight="1" x14ac:dyDescent="0.2">
      <c r="C158" s="699"/>
      <c r="D158" s="212"/>
      <c r="E158" s="215"/>
      <c r="F158" s="700" t="s">
        <v>47</v>
      </c>
      <c r="G158" s="699" t="s">
        <v>423</v>
      </c>
      <c r="H158" s="699"/>
      <c r="I158" s="699"/>
      <c r="J158" s="254" t="s">
        <v>74</v>
      </c>
      <c r="K158" s="255">
        <v>12</v>
      </c>
      <c r="L158" s="254" t="s">
        <v>144</v>
      </c>
      <c r="M158" s="230">
        <v>350000</v>
      </c>
      <c r="N158" s="210">
        <f>K158*M158</f>
        <v>4200000</v>
      </c>
      <c r="O158" s="230"/>
    </row>
    <row r="159" spans="3:15" ht="18.75" customHeight="1" x14ac:dyDescent="0.2">
      <c r="C159" s="699"/>
      <c r="D159" s="212"/>
      <c r="E159" s="215"/>
      <c r="F159" s="700" t="s">
        <v>48</v>
      </c>
      <c r="G159" s="699" t="s">
        <v>299</v>
      </c>
      <c r="H159" s="699"/>
      <c r="I159" s="699"/>
      <c r="J159" s="254" t="s">
        <v>74</v>
      </c>
      <c r="K159" s="255">
        <v>12</v>
      </c>
      <c r="L159" s="254" t="s">
        <v>144</v>
      </c>
      <c r="M159" s="230">
        <v>300000</v>
      </c>
      <c r="N159" s="210">
        <f>K159*M159</f>
        <v>3600000</v>
      </c>
      <c r="O159" s="230"/>
    </row>
    <row r="160" spans="3:15" ht="17.25" customHeight="1" x14ac:dyDescent="0.2">
      <c r="C160" s="699"/>
      <c r="D160" s="212"/>
      <c r="E160" s="215"/>
      <c r="F160" s="226" t="s">
        <v>53</v>
      </c>
      <c r="G160" s="699" t="s">
        <v>300</v>
      </c>
      <c r="H160" s="699"/>
      <c r="I160" s="699"/>
      <c r="J160" s="254" t="s">
        <v>74</v>
      </c>
      <c r="K160" s="255">
        <v>12</v>
      </c>
      <c r="L160" s="254" t="s">
        <v>144</v>
      </c>
      <c r="M160" s="230">
        <v>250000</v>
      </c>
      <c r="N160" s="210">
        <f>K160*M160</f>
        <v>3000000</v>
      </c>
      <c r="O160" s="230"/>
    </row>
    <row r="161" spans="3:15" ht="18.75" customHeight="1" x14ac:dyDescent="0.2">
      <c r="C161" s="699"/>
      <c r="D161" s="215"/>
      <c r="E161" s="215"/>
      <c r="F161" s="226" t="s">
        <v>128</v>
      </c>
      <c r="G161" s="699" t="s">
        <v>301</v>
      </c>
      <c r="H161" s="699"/>
      <c r="I161" s="699"/>
      <c r="J161" s="254" t="s">
        <v>74</v>
      </c>
      <c r="K161" s="255">
        <v>48</v>
      </c>
      <c r="L161" s="254" t="s">
        <v>144</v>
      </c>
      <c r="M161" s="230">
        <v>200000</v>
      </c>
      <c r="N161" s="210">
        <f>K161*M161</f>
        <v>9600000</v>
      </c>
      <c r="O161" s="230"/>
    </row>
    <row r="162" spans="3:15" ht="30" customHeight="1" x14ac:dyDescent="0.2">
      <c r="C162" s="699"/>
      <c r="D162" s="241">
        <v>6</v>
      </c>
      <c r="E162" s="1018" t="s">
        <v>359</v>
      </c>
      <c r="F162" s="1019"/>
      <c r="G162" s="1019"/>
      <c r="H162" s="1019"/>
      <c r="I162" s="1020"/>
      <c r="J162" s="254"/>
      <c r="K162" s="256"/>
      <c r="L162" s="254"/>
      <c r="M162" s="206"/>
      <c r="N162" s="318"/>
      <c r="O162" s="465">
        <f>N163+N166+N170+N173+N176+N182</f>
        <v>33565000</v>
      </c>
    </row>
    <row r="163" spans="3:15" ht="16.5" customHeight="1" x14ac:dyDescent="0.2">
      <c r="C163" s="699"/>
      <c r="D163" s="215" t="s">
        <v>709</v>
      </c>
      <c r="E163" s="226" t="s">
        <v>230</v>
      </c>
      <c r="G163" s="699"/>
      <c r="H163" s="699"/>
      <c r="I163" s="699"/>
      <c r="J163" s="254"/>
      <c r="K163" s="255"/>
      <c r="L163" s="254"/>
      <c r="M163" s="206"/>
      <c r="N163" s="207">
        <f>SUM(N164:N165)</f>
        <v>190000</v>
      </c>
      <c r="O163" s="230"/>
    </row>
    <row r="164" spans="3:15" ht="18.75" customHeight="1" x14ac:dyDescent="0.2">
      <c r="C164" s="699"/>
      <c r="D164" s="215"/>
      <c r="E164" s="215"/>
      <c r="F164" s="240" t="s">
        <v>47</v>
      </c>
      <c r="G164" s="987" t="s">
        <v>117</v>
      </c>
      <c r="H164" s="988"/>
      <c r="I164" s="989"/>
      <c r="J164" s="254" t="s">
        <v>74</v>
      </c>
      <c r="K164" s="255">
        <v>2</v>
      </c>
      <c r="L164" s="254" t="s">
        <v>89</v>
      </c>
      <c r="M164" s="230">
        <v>60000</v>
      </c>
      <c r="N164" s="210">
        <f>K164*M164</f>
        <v>120000</v>
      </c>
      <c r="O164" s="230"/>
    </row>
    <row r="165" spans="3:15" ht="17.25" customHeight="1" x14ac:dyDescent="0.2">
      <c r="C165" s="699"/>
      <c r="D165" s="241"/>
      <c r="E165" s="215"/>
      <c r="F165" s="240" t="s">
        <v>48</v>
      </c>
      <c r="G165" s="987" t="s">
        <v>302</v>
      </c>
      <c r="H165" s="988"/>
      <c r="I165" s="989"/>
      <c r="J165" s="254" t="s">
        <v>74</v>
      </c>
      <c r="K165" s="255">
        <v>200</v>
      </c>
      <c r="L165" s="254" t="s">
        <v>311</v>
      </c>
      <c r="M165" s="230">
        <v>350</v>
      </c>
      <c r="N165" s="210">
        <f t="shared" ref="N165" si="9">K165*M165</f>
        <v>70000</v>
      </c>
      <c r="O165" s="230"/>
    </row>
    <row r="166" spans="3:15" ht="18.75" customHeight="1" x14ac:dyDescent="0.2">
      <c r="C166" s="699"/>
      <c r="D166" s="215" t="s">
        <v>714</v>
      </c>
      <c r="E166" s="700" t="s">
        <v>303</v>
      </c>
      <c r="G166" s="699"/>
      <c r="H166" s="699"/>
      <c r="I166" s="699"/>
      <c r="J166" s="254"/>
      <c r="K166" s="255"/>
      <c r="L166" s="254"/>
      <c r="M166" s="230"/>
      <c r="N166" s="207">
        <f>SUM(N167:N169)</f>
        <v>1350000</v>
      </c>
      <c r="O166" s="230"/>
    </row>
    <row r="167" spans="3:15" ht="16.5" customHeight="1" x14ac:dyDescent="0.2">
      <c r="C167" s="699"/>
      <c r="D167" s="215"/>
      <c r="E167" s="215"/>
      <c r="F167" s="700" t="s">
        <v>47</v>
      </c>
      <c r="G167" s="987" t="s">
        <v>304</v>
      </c>
      <c r="H167" s="988"/>
      <c r="I167" s="989"/>
      <c r="J167" s="254" t="s">
        <v>74</v>
      </c>
      <c r="K167" s="255">
        <v>42</v>
      </c>
      <c r="L167" s="254" t="s">
        <v>155</v>
      </c>
      <c r="M167" s="230">
        <v>19000</v>
      </c>
      <c r="N167" s="210">
        <f>K167*M167</f>
        <v>798000</v>
      </c>
      <c r="O167" s="230"/>
    </row>
    <row r="168" spans="3:15" x14ac:dyDescent="0.2">
      <c r="C168" s="699"/>
      <c r="D168" s="215"/>
      <c r="E168" s="215"/>
      <c r="F168" s="700" t="s">
        <v>48</v>
      </c>
      <c r="G168" s="987" t="s">
        <v>115</v>
      </c>
      <c r="H168" s="988"/>
      <c r="I168" s="989"/>
      <c r="J168" s="254" t="s">
        <v>74</v>
      </c>
      <c r="K168" s="255">
        <v>42</v>
      </c>
      <c r="L168" s="254" t="s">
        <v>155</v>
      </c>
      <c r="M168" s="230">
        <v>6000</v>
      </c>
      <c r="N168" s="210">
        <f>K168*M168</f>
        <v>252000</v>
      </c>
      <c r="O168" s="230"/>
    </row>
    <row r="169" spans="3:15" ht="14.25" customHeight="1" x14ac:dyDescent="0.2">
      <c r="C169" s="699"/>
      <c r="D169" s="215"/>
      <c r="E169" s="242"/>
      <c r="F169" s="243" t="s">
        <v>53</v>
      </c>
      <c r="G169" s="996" t="s">
        <v>305</v>
      </c>
      <c r="H169" s="997"/>
      <c r="I169" s="998"/>
      <c r="J169" s="266" t="s">
        <v>74</v>
      </c>
      <c r="K169" s="255">
        <v>6</v>
      </c>
      <c r="L169" s="254" t="s">
        <v>95</v>
      </c>
      <c r="M169" s="230">
        <v>50000</v>
      </c>
      <c r="N169" s="210">
        <f>K169*M169</f>
        <v>300000</v>
      </c>
      <c r="O169" s="244"/>
    </row>
    <row r="170" spans="3:15" ht="18" customHeight="1" x14ac:dyDescent="0.2">
      <c r="C170" s="699"/>
      <c r="D170" s="215" t="s">
        <v>720</v>
      </c>
      <c r="E170" s="700" t="s">
        <v>306</v>
      </c>
      <c r="G170" s="699"/>
      <c r="H170" s="699"/>
      <c r="I170" s="699"/>
      <c r="J170" s="254"/>
      <c r="K170" s="255"/>
      <c r="L170" s="254"/>
      <c r="M170" s="230"/>
      <c r="N170" s="207">
        <f>SUM(N171:N172)</f>
        <v>4625000</v>
      </c>
      <c r="O170" s="230"/>
    </row>
    <row r="171" spans="3:15" ht="19.5" customHeight="1" x14ac:dyDescent="0.2">
      <c r="C171" s="699"/>
      <c r="D171" s="215"/>
      <c r="E171" s="215"/>
      <c r="F171" s="700" t="s">
        <v>47</v>
      </c>
      <c r="G171" s="699" t="s">
        <v>307</v>
      </c>
      <c r="H171" s="699"/>
      <c r="I171" s="699"/>
      <c r="J171" s="254" t="s">
        <v>74</v>
      </c>
      <c r="K171" s="255">
        <v>15</v>
      </c>
      <c r="L171" s="254" t="s">
        <v>87</v>
      </c>
      <c r="M171" s="230">
        <v>75000</v>
      </c>
      <c r="N171" s="210">
        <f>K171*M171</f>
        <v>1125000</v>
      </c>
      <c r="O171" s="230"/>
    </row>
    <row r="172" spans="3:15" ht="19.5" customHeight="1" x14ac:dyDescent="0.2">
      <c r="C172" s="699"/>
      <c r="D172" s="215"/>
      <c r="E172" s="215"/>
      <c r="F172" s="700" t="s">
        <v>48</v>
      </c>
      <c r="G172" s="699" t="s">
        <v>308</v>
      </c>
      <c r="H172" s="699"/>
      <c r="I172" s="699"/>
      <c r="J172" s="254" t="s">
        <v>74</v>
      </c>
      <c r="K172" s="255">
        <v>10</v>
      </c>
      <c r="L172" s="254" t="s">
        <v>87</v>
      </c>
      <c r="M172" s="230">
        <v>350000</v>
      </c>
      <c r="N172" s="210">
        <f>K172*M172</f>
        <v>3500000</v>
      </c>
      <c r="O172" s="230"/>
    </row>
    <row r="173" spans="3:15" ht="19.5" customHeight="1" x14ac:dyDescent="0.2">
      <c r="C173" s="699"/>
      <c r="D173" s="215" t="s">
        <v>721</v>
      </c>
      <c r="E173" s="245" t="s">
        <v>309</v>
      </c>
      <c r="G173" s="245"/>
      <c r="H173" s="699"/>
      <c r="I173" s="699"/>
      <c r="J173" s="254"/>
      <c r="K173" s="255"/>
      <c r="L173" s="254"/>
      <c r="M173" s="230"/>
      <c r="N173" s="207">
        <f>SUM(N174:N175)</f>
        <v>9600000</v>
      </c>
      <c r="O173" s="230"/>
    </row>
    <row r="174" spans="3:15" ht="18" customHeight="1" x14ac:dyDescent="0.2">
      <c r="C174" s="699"/>
      <c r="D174" s="212"/>
      <c r="E174" s="215"/>
      <c r="F174" s="700" t="s">
        <v>47</v>
      </c>
      <c r="G174" s="699" t="s">
        <v>310</v>
      </c>
      <c r="H174" s="699"/>
      <c r="I174" s="699"/>
      <c r="J174" s="254" t="s">
        <v>74</v>
      </c>
      <c r="K174" s="255">
        <v>4</v>
      </c>
      <c r="L174" s="254" t="s">
        <v>87</v>
      </c>
      <c r="M174" s="230">
        <v>400000</v>
      </c>
      <c r="N174" s="210">
        <f>K174*M174</f>
        <v>1600000</v>
      </c>
      <c r="O174" s="230"/>
    </row>
    <row r="175" spans="3:15" ht="18" customHeight="1" x14ac:dyDescent="0.2">
      <c r="C175" s="699"/>
      <c r="D175" s="212"/>
      <c r="E175" s="215"/>
      <c r="F175" s="700" t="s">
        <v>48</v>
      </c>
      <c r="G175" s="999" t="s">
        <v>697</v>
      </c>
      <c r="H175" s="1000"/>
      <c r="I175" s="1001"/>
      <c r="J175" s="254" t="s">
        <v>74</v>
      </c>
      <c r="K175" s="255">
        <v>1</v>
      </c>
      <c r="L175" s="254" t="s">
        <v>87</v>
      </c>
      <c r="M175" s="230">
        <v>8000000</v>
      </c>
      <c r="N175" s="210">
        <f>K175*M175</f>
        <v>8000000</v>
      </c>
      <c r="O175" s="230"/>
    </row>
    <row r="176" spans="3:15" ht="19.5" customHeight="1" x14ac:dyDescent="0.2">
      <c r="C176" s="699"/>
      <c r="D176" s="215" t="s">
        <v>733</v>
      </c>
      <c r="E176" s="236" t="s">
        <v>501</v>
      </c>
      <c r="F176" s="37"/>
      <c r="G176" s="213"/>
      <c r="H176" s="213"/>
      <c r="I176" s="206"/>
      <c r="J176" s="255"/>
      <c r="K176" s="255"/>
      <c r="L176" s="255"/>
      <c r="M176" s="230"/>
      <c r="N176" s="207">
        <f>SUM(N177:N181)</f>
        <v>5800000</v>
      </c>
      <c r="O176" s="238"/>
    </row>
    <row r="177" spans="3:15" ht="18.75" customHeight="1" x14ac:dyDescent="0.2">
      <c r="C177" s="699"/>
      <c r="D177" s="215"/>
      <c r="E177" s="215"/>
      <c r="F177" s="215">
        <v>1</v>
      </c>
      <c r="G177" s="713" t="s">
        <v>446</v>
      </c>
      <c r="H177" s="714"/>
      <c r="I177" s="715"/>
      <c r="J177" s="257" t="s">
        <v>74</v>
      </c>
      <c r="K177" s="255">
        <v>10</v>
      </c>
      <c r="L177" s="255" t="s">
        <v>449</v>
      </c>
      <c r="M177" s="230">
        <v>100000</v>
      </c>
      <c r="N177" s="210">
        <f>K177*M177</f>
        <v>1000000</v>
      </c>
      <c r="O177" s="238"/>
    </row>
    <row r="178" spans="3:15" ht="18.75" customHeight="1" x14ac:dyDescent="0.2">
      <c r="C178" s="699"/>
      <c r="D178" s="215"/>
      <c r="E178" s="215"/>
      <c r="F178" s="215">
        <v>2</v>
      </c>
      <c r="G178" s="713" t="s">
        <v>447</v>
      </c>
      <c r="H178" s="714"/>
      <c r="I178" s="715"/>
      <c r="J178" s="257" t="s">
        <v>74</v>
      </c>
      <c r="K178" s="255">
        <v>4</v>
      </c>
      <c r="L178" s="255" t="s">
        <v>449</v>
      </c>
      <c r="M178" s="230">
        <v>100000</v>
      </c>
      <c r="N178" s="210">
        <f>K178*M178</f>
        <v>400000</v>
      </c>
      <c r="O178" s="211"/>
    </row>
    <row r="179" spans="3:15" ht="19.5" customHeight="1" x14ac:dyDescent="0.2">
      <c r="C179" s="699"/>
      <c r="D179" s="215"/>
      <c r="E179" s="215"/>
      <c r="F179" s="226" t="s">
        <v>53</v>
      </c>
      <c r="G179" s="982" t="s">
        <v>448</v>
      </c>
      <c r="H179" s="982"/>
      <c r="I179" s="982"/>
      <c r="J179" s="254" t="s">
        <v>74</v>
      </c>
      <c r="K179" s="255">
        <v>6</v>
      </c>
      <c r="L179" s="255" t="s">
        <v>87</v>
      </c>
      <c r="M179" s="230">
        <v>200000</v>
      </c>
      <c r="N179" s="210">
        <f>K179*M179</f>
        <v>1200000</v>
      </c>
      <c r="O179" s="211"/>
    </row>
    <row r="180" spans="3:15" ht="17.25" customHeight="1" x14ac:dyDescent="0.2">
      <c r="C180" s="699"/>
      <c r="D180" s="721"/>
      <c r="E180" s="215"/>
      <c r="F180" s="215">
        <v>4</v>
      </c>
      <c r="G180" s="713" t="s">
        <v>450</v>
      </c>
      <c r="H180" s="714"/>
      <c r="I180" s="715"/>
      <c r="J180" s="254" t="s">
        <v>74</v>
      </c>
      <c r="K180" s="255">
        <v>10</v>
      </c>
      <c r="L180" s="255" t="s">
        <v>452</v>
      </c>
      <c r="M180" s="230">
        <v>200000</v>
      </c>
      <c r="N180" s="210">
        <f>K180*M180</f>
        <v>2000000</v>
      </c>
      <c r="O180" s="238"/>
    </row>
    <row r="181" spans="3:15" ht="18.75" customHeight="1" x14ac:dyDescent="0.2">
      <c r="C181" s="699"/>
      <c r="D181" s="215"/>
      <c r="E181" s="215"/>
      <c r="F181" s="215">
        <v>5</v>
      </c>
      <c r="G181" s="713" t="s">
        <v>451</v>
      </c>
      <c r="H181" s="714"/>
      <c r="I181" s="715"/>
      <c r="J181" s="254" t="s">
        <v>74</v>
      </c>
      <c r="K181" s="255">
        <v>4</v>
      </c>
      <c r="L181" s="255" t="s">
        <v>452</v>
      </c>
      <c r="M181" s="230">
        <v>300000</v>
      </c>
      <c r="N181" s="210">
        <f>K181*M181</f>
        <v>1200000</v>
      </c>
      <c r="O181" s="211"/>
    </row>
    <row r="182" spans="3:15" ht="18.75" customHeight="1" x14ac:dyDescent="0.2">
      <c r="C182" s="699"/>
      <c r="D182" s="215" t="s">
        <v>730</v>
      </c>
      <c r="E182" s="226" t="s">
        <v>584</v>
      </c>
      <c r="F182" s="37"/>
      <c r="G182" s="700"/>
      <c r="H182" s="699"/>
      <c r="I182" s="699"/>
      <c r="J182" s="254"/>
      <c r="K182" s="255"/>
      <c r="L182" s="255"/>
      <c r="M182" s="230"/>
      <c r="N182" s="207">
        <f>N183</f>
        <v>12000000</v>
      </c>
      <c r="O182" s="211"/>
    </row>
    <row r="183" spans="3:15" ht="18.75" customHeight="1" x14ac:dyDescent="0.2">
      <c r="C183" s="699"/>
      <c r="D183" s="215"/>
      <c r="E183" s="215"/>
      <c r="F183" s="226" t="s">
        <v>47</v>
      </c>
      <c r="G183" s="226" t="s">
        <v>615</v>
      </c>
      <c r="H183" s="699"/>
      <c r="I183" s="699"/>
      <c r="J183" s="254" t="s">
        <v>74</v>
      </c>
      <c r="K183" s="255">
        <v>12</v>
      </c>
      <c r="L183" s="255" t="s">
        <v>144</v>
      </c>
      <c r="M183" s="230">
        <v>1000000</v>
      </c>
      <c r="N183" s="210">
        <f>K183*M183</f>
        <v>12000000</v>
      </c>
      <c r="O183" s="211"/>
    </row>
    <row r="184" spans="3:15" ht="32.25" customHeight="1" x14ac:dyDescent="0.2">
      <c r="C184" s="699"/>
      <c r="D184" s="748" t="s">
        <v>312</v>
      </c>
      <c r="E184" s="1024" t="s">
        <v>313</v>
      </c>
      <c r="F184" s="1025"/>
      <c r="G184" s="1025"/>
      <c r="H184" s="1025"/>
      <c r="I184" s="1026"/>
      <c r="J184" s="267"/>
      <c r="K184" s="255"/>
      <c r="L184" s="255"/>
      <c r="M184" s="230"/>
      <c r="N184" s="210"/>
      <c r="O184" s="225">
        <f>O185+O189</f>
        <v>23588000</v>
      </c>
    </row>
    <row r="185" spans="3:15" ht="18.75" customHeight="1" x14ac:dyDescent="0.2">
      <c r="C185" s="699"/>
      <c r="D185" s="749">
        <v>1</v>
      </c>
      <c r="E185" s="215" t="s">
        <v>356</v>
      </c>
      <c r="F185" s="215"/>
      <c r="G185" s="226"/>
      <c r="H185" s="700"/>
      <c r="I185" s="699"/>
      <c r="J185" s="254"/>
      <c r="K185" s="255"/>
      <c r="L185" s="255"/>
      <c r="M185" s="230"/>
      <c r="N185" s="37"/>
      <c r="O185" s="214">
        <f>N186</f>
        <v>5988000</v>
      </c>
    </row>
    <row r="186" spans="3:15" ht="17.25" customHeight="1" thickBot="1" x14ac:dyDescent="0.3">
      <c r="C186" s="699"/>
      <c r="D186" s="505" t="s">
        <v>734</v>
      </c>
      <c r="E186" s="733" t="s">
        <v>735</v>
      </c>
      <c r="F186" s="226"/>
      <c r="G186" s="700"/>
      <c r="H186" s="699"/>
      <c r="I186" s="699"/>
      <c r="J186" s="254"/>
      <c r="K186" s="255"/>
      <c r="L186" s="255"/>
      <c r="M186" s="230"/>
      <c r="N186" s="214">
        <f>SUM(N187:N188)</f>
        <v>5988000</v>
      </c>
      <c r="O186" s="211"/>
    </row>
    <row r="187" spans="3:15" ht="17.25" customHeight="1" x14ac:dyDescent="0.25">
      <c r="C187" s="699"/>
      <c r="D187" s="215"/>
      <c r="E187" s="215"/>
      <c r="F187" s="226" t="s">
        <v>47</v>
      </c>
      <c r="G187" s="1031" t="s">
        <v>736</v>
      </c>
      <c r="H187" s="1032"/>
      <c r="I187" s="1033"/>
      <c r="J187" s="261" t="s">
        <v>74</v>
      </c>
      <c r="K187" s="734">
        <v>1</v>
      </c>
      <c r="L187" s="735" t="s">
        <v>88</v>
      </c>
      <c r="M187" s="736">
        <v>3200000</v>
      </c>
      <c r="N187" s="210">
        <f>K187*M187</f>
        <v>3200000</v>
      </c>
      <c r="O187" s="211"/>
    </row>
    <row r="188" spans="3:15" ht="17.25" customHeight="1" x14ac:dyDescent="0.25">
      <c r="C188" s="699"/>
      <c r="D188" s="215"/>
      <c r="E188" s="215"/>
      <c r="F188" s="226" t="s">
        <v>48</v>
      </c>
      <c r="G188" s="1031" t="s">
        <v>737</v>
      </c>
      <c r="H188" s="1032"/>
      <c r="I188" s="1033"/>
      <c r="J188" s="261" t="s">
        <v>74</v>
      </c>
      <c r="K188" s="737">
        <v>1</v>
      </c>
      <c r="L188" s="738" t="s">
        <v>101</v>
      </c>
      <c r="M188" s="739">
        <v>2788000</v>
      </c>
      <c r="N188" s="210">
        <f>K188*M188</f>
        <v>2788000</v>
      </c>
      <c r="O188" s="211"/>
    </row>
    <row r="189" spans="3:15" ht="18.75" customHeight="1" x14ac:dyDescent="0.2">
      <c r="C189" s="699"/>
      <c r="D189" s="749">
        <v>2</v>
      </c>
      <c r="E189" s="215" t="s">
        <v>314</v>
      </c>
      <c r="F189" s="324"/>
      <c r="G189" s="226"/>
      <c r="H189" s="700"/>
      <c r="I189" s="699"/>
      <c r="J189" s="254"/>
      <c r="K189" s="255"/>
      <c r="L189" s="255"/>
      <c r="M189" s="230"/>
      <c r="N189" s="37"/>
      <c r="O189" s="207">
        <f>N190+N195</f>
        <v>17600000</v>
      </c>
    </row>
    <row r="190" spans="3:15" ht="18" customHeight="1" thickBot="1" x14ac:dyDescent="0.3">
      <c r="C190" s="699"/>
      <c r="D190" s="740" t="s">
        <v>738</v>
      </c>
      <c r="E190" s="705" t="s">
        <v>420</v>
      </c>
      <c r="F190" s="37"/>
      <c r="G190" s="705"/>
      <c r="H190" s="699"/>
      <c r="I190" s="699"/>
      <c r="J190" s="254"/>
      <c r="K190" s="255"/>
      <c r="L190" s="254"/>
      <c r="M190" s="230"/>
      <c r="N190" s="214">
        <f>SUM(N191:N194)</f>
        <v>14600000</v>
      </c>
      <c r="O190" s="211"/>
    </row>
    <row r="191" spans="3:15" ht="18.75" customHeight="1" x14ac:dyDescent="0.25">
      <c r="C191" s="699"/>
      <c r="D191" s="215"/>
      <c r="E191" s="215"/>
      <c r="F191" s="705" t="s">
        <v>47</v>
      </c>
      <c r="G191" s="507" t="s">
        <v>421</v>
      </c>
      <c r="H191" s="699"/>
      <c r="I191" s="699"/>
      <c r="J191" s="254" t="s">
        <v>74</v>
      </c>
      <c r="K191" s="734">
        <v>4</v>
      </c>
      <c r="L191" s="741" t="s">
        <v>101</v>
      </c>
      <c r="M191" s="736">
        <v>850000</v>
      </c>
      <c r="N191" s="210">
        <f>K191*M191</f>
        <v>3400000</v>
      </c>
      <c r="O191" s="211"/>
    </row>
    <row r="192" spans="3:15" ht="17.25" customHeight="1" x14ac:dyDescent="0.25">
      <c r="C192" s="699"/>
      <c r="D192" s="215"/>
      <c r="E192" s="215"/>
      <c r="F192" s="705" t="s">
        <v>48</v>
      </c>
      <c r="G192" s="507" t="s">
        <v>422</v>
      </c>
      <c r="H192" s="699"/>
      <c r="I192" s="699"/>
      <c r="J192" s="254" t="s">
        <v>74</v>
      </c>
      <c r="K192" s="507">
        <v>2</v>
      </c>
      <c r="L192" s="742" t="s">
        <v>101</v>
      </c>
      <c r="M192" s="739">
        <v>850000</v>
      </c>
      <c r="N192" s="210">
        <f t="shared" ref="N192:N196" si="10">K192*M192</f>
        <v>1700000</v>
      </c>
      <c r="O192" s="211"/>
    </row>
    <row r="193" spans="3:15" ht="18.75" customHeight="1" x14ac:dyDescent="0.25">
      <c r="C193" s="699"/>
      <c r="D193" s="215"/>
      <c r="E193" s="215"/>
      <c r="F193" s="705" t="s">
        <v>53</v>
      </c>
      <c r="G193" s="507" t="s">
        <v>739</v>
      </c>
      <c r="H193" s="699"/>
      <c r="I193" s="699"/>
      <c r="J193" s="254" t="s">
        <v>74</v>
      </c>
      <c r="K193" s="507">
        <v>5</v>
      </c>
      <c r="L193" s="742" t="s">
        <v>101</v>
      </c>
      <c r="M193" s="739">
        <v>1000000</v>
      </c>
      <c r="N193" s="210">
        <f t="shared" si="10"/>
        <v>5000000</v>
      </c>
      <c r="O193" s="211"/>
    </row>
    <row r="194" spans="3:15" ht="15" x14ac:dyDescent="0.25">
      <c r="C194" s="699"/>
      <c r="D194" s="215"/>
      <c r="E194" s="215"/>
      <c r="F194" s="705" t="s">
        <v>128</v>
      </c>
      <c r="G194" s="507" t="s">
        <v>740</v>
      </c>
      <c r="H194" s="699"/>
      <c r="I194" s="699"/>
      <c r="J194" s="254" t="s">
        <v>74</v>
      </c>
      <c r="K194" s="507">
        <v>3</v>
      </c>
      <c r="L194" s="742" t="s">
        <v>101</v>
      </c>
      <c r="M194" s="739">
        <v>1500000</v>
      </c>
      <c r="N194" s="210">
        <f t="shared" si="10"/>
        <v>4500000</v>
      </c>
      <c r="O194" s="211"/>
    </row>
    <row r="195" spans="3:15" ht="15.75" thickBot="1" x14ac:dyDescent="0.3">
      <c r="C195" s="699"/>
      <c r="D195" s="740" t="s">
        <v>719</v>
      </c>
      <c r="E195" s="1006" t="s">
        <v>741</v>
      </c>
      <c r="F195" s="1007"/>
      <c r="G195" s="1007"/>
      <c r="H195" s="1007"/>
      <c r="I195" s="1008"/>
      <c r="J195" s="254"/>
      <c r="K195" s="255"/>
      <c r="L195" s="255"/>
      <c r="M195" s="230"/>
      <c r="N195" s="207">
        <f>SUM(N196)</f>
        <v>3000000</v>
      </c>
      <c r="O195" s="211"/>
    </row>
    <row r="196" spans="3:15" ht="15" x14ac:dyDescent="0.25">
      <c r="C196" s="699"/>
      <c r="D196" s="215"/>
      <c r="E196" s="706"/>
      <c r="F196" s="215">
        <v>1</v>
      </c>
      <c r="G196" s="1015" t="s">
        <v>742</v>
      </c>
      <c r="H196" s="1016"/>
      <c r="I196" s="1017"/>
      <c r="J196" s="254" t="s">
        <v>74</v>
      </c>
      <c r="K196" s="734">
        <v>2</v>
      </c>
      <c r="L196" s="741" t="s">
        <v>87</v>
      </c>
      <c r="M196" s="736">
        <v>1500000</v>
      </c>
      <c r="N196" s="210">
        <f t="shared" si="10"/>
        <v>3000000</v>
      </c>
      <c r="O196" s="211"/>
    </row>
    <row r="197" spans="3:15" ht="28.5" customHeight="1" x14ac:dyDescent="0.2">
      <c r="C197" s="699"/>
      <c r="D197" s="748" t="s">
        <v>325</v>
      </c>
      <c r="E197" s="1021" t="s">
        <v>315</v>
      </c>
      <c r="F197" s="1022"/>
      <c r="G197" s="1022"/>
      <c r="H197" s="1022"/>
      <c r="I197" s="1023"/>
      <c r="J197" s="268"/>
      <c r="K197" s="269"/>
      <c r="L197" s="255"/>
      <c r="M197" s="230"/>
      <c r="N197" s="214"/>
      <c r="O197" s="225">
        <f>N199+N201+N207</f>
        <v>3702000</v>
      </c>
    </row>
    <row r="198" spans="3:15" ht="27" customHeight="1" x14ac:dyDescent="0.2">
      <c r="C198" s="699"/>
      <c r="D198" s="750">
        <v>1</v>
      </c>
      <c r="E198" s="990" t="s">
        <v>357</v>
      </c>
      <c r="F198" s="991"/>
      <c r="G198" s="991"/>
      <c r="H198" s="991"/>
      <c r="I198" s="992"/>
      <c r="J198" s="254"/>
      <c r="K198" s="255"/>
      <c r="L198" s="255"/>
      <c r="M198" s="230"/>
      <c r="N198" s="37"/>
      <c r="O198" s="342">
        <f>N199+N201+N207</f>
        <v>3702000</v>
      </c>
    </row>
    <row r="199" spans="3:15" x14ac:dyDescent="0.2">
      <c r="C199" s="699"/>
      <c r="D199" s="215" t="s">
        <v>709</v>
      </c>
      <c r="E199" s="226" t="s">
        <v>230</v>
      </c>
      <c r="F199" s="37"/>
      <c r="G199" s="700"/>
      <c r="H199" s="699"/>
      <c r="I199" s="699"/>
      <c r="J199" s="254"/>
      <c r="K199" s="255"/>
      <c r="L199" s="255"/>
      <c r="M199" s="230"/>
      <c r="N199" s="214">
        <f>SUM(N200:N200)</f>
        <v>200000</v>
      </c>
      <c r="O199" s="211"/>
    </row>
    <row r="200" spans="3:15" x14ac:dyDescent="0.2">
      <c r="C200" s="699"/>
      <c r="D200" s="215"/>
      <c r="E200" s="215"/>
      <c r="F200" s="226" t="s">
        <v>47</v>
      </c>
      <c r="G200" s="694" t="s">
        <v>685</v>
      </c>
      <c r="H200" s="697"/>
      <c r="I200" s="698"/>
      <c r="J200" s="254" t="s">
        <v>74</v>
      </c>
      <c r="K200" s="255">
        <v>20</v>
      </c>
      <c r="L200" s="255" t="s">
        <v>168</v>
      </c>
      <c r="M200" s="230">
        <v>10000</v>
      </c>
      <c r="N200" s="210">
        <f t="shared" ref="N200" si="11">K200*M200</f>
        <v>200000</v>
      </c>
      <c r="O200" s="211"/>
    </row>
    <row r="201" spans="3:15" x14ac:dyDescent="0.2">
      <c r="C201" s="699"/>
      <c r="D201" s="215" t="s">
        <v>713</v>
      </c>
      <c r="E201" s="709" t="s">
        <v>316</v>
      </c>
      <c r="F201" s="710"/>
      <c r="G201" s="710"/>
      <c r="H201" s="711"/>
      <c r="I201" s="37"/>
      <c r="J201" s="254"/>
      <c r="K201" s="255"/>
      <c r="L201" s="255"/>
      <c r="M201" s="230"/>
      <c r="N201" s="214">
        <f>SUM(N202:N206)</f>
        <v>1240000</v>
      </c>
      <c r="O201" s="211"/>
    </row>
    <row r="202" spans="3:15" x14ac:dyDescent="0.2">
      <c r="C202" s="699"/>
      <c r="D202" s="215"/>
      <c r="E202" s="215"/>
      <c r="F202" s="226" t="s">
        <v>47</v>
      </c>
      <c r="G202" s="1003" t="s">
        <v>323</v>
      </c>
      <c r="H202" s="1004"/>
      <c r="I202" s="1005"/>
      <c r="J202" s="254" t="s">
        <v>74</v>
      </c>
      <c r="K202" s="255">
        <v>6</v>
      </c>
      <c r="L202" s="255" t="s">
        <v>319</v>
      </c>
      <c r="M202" s="230">
        <v>60000</v>
      </c>
      <c r="N202" s="210">
        <f>K202*M202</f>
        <v>360000</v>
      </c>
      <c r="O202" s="211"/>
    </row>
    <row r="203" spans="3:15" x14ac:dyDescent="0.2">
      <c r="C203" s="699"/>
      <c r="D203" s="215"/>
      <c r="E203" s="215"/>
      <c r="F203" s="226" t="s">
        <v>48</v>
      </c>
      <c r="G203" s="700" t="s">
        <v>317</v>
      </c>
      <c r="H203" s="699"/>
      <c r="I203" s="699"/>
      <c r="J203" s="254" t="s">
        <v>74</v>
      </c>
      <c r="K203" s="255">
        <v>1</v>
      </c>
      <c r="L203" s="255" t="s">
        <v>319</v>
      </c>
      <c r="M203" s="230">
        <v>60000</v>
      </c>
      <c r="N203" s="210">
        <f t="shared" ref="N203:N206" si="12">K203*M203</f>
        <v>60000</v>
      </c>
      <c r="O203" s="211"/>
    </row>
    <row r="204" spans="3:15" x14ac:dyDescent="0.2">
      <c r="C204" s="699"/>
      <c r="D204" s="215"/>
      <c r="E204" s="215"/>
      <c r="F204" s="226" t="s">
        <v>53</v>
      </c>
      <c r="G204" s="1003" t="s">
        <v>320</v>
      </c>
      <c r="H204" s="1004"/>
      <c r="I204" s="1005"/>
      <c r="J204" s="254" t="s">
        <v>74</v>
      </c>
      <c r="K204" s="255">
        <v>7</v>
      </c>
      <c r="L204" s="255" t="s">
        <v>319</v>
      </c>
      <c r="M204" s="230">
        <v>60000</v>
      </c>
      <c r="N204" s="210">
        <f t="shared" si="12"/>
        <v>420000</v>
      </c>
      <c r="O204" s="211"/>
    </row>
    <row r="205" spans="3:15" x14ac:dyDescent="0.2">
      <c r="C205" s="699"/>
      <c r="D205" s="215"/>
      <c r="E205" s="215"/>
      <c r="F205" s="226" t="s">
        <v>128</v>
      </c>
      <c r="G205" s="1003" t="s">
        <v>321</v>
      </c>
      <c r="H205" s="1004"/>
      <c r="I205" s="1005"/>
      <c r="J205" s="254" t="s">
        <v>74</v>
      </c>
      <c r="K205" s="255">
        <v>1000</v>
      </c>
      <c r="L205" s="255" t="s">
        <v>318</v>
      </c>
      <c r="M205" s="230">
        <v>350</v>
      </c>
      <c r="N205" s="210">
        <f t="shared" si="12"/>
        <v>350000</v>
      </c>
      <c r="O205" s="211"/>
    </row>
    <row r="206" spans="3:15" x14ac:dyDescent="0.2">
      <c r="C206" s="699"/>
      <c r="D206" s="215"/>
      <c r="E206" s="215"/>
      <c r="F206" s="226" t="s">
        <v>143</v>
      </c>
      <c r="G206" s="1003" t="s">
        <v>94</v>
      </c>
      <c r="H206" s="1004"/>
      <c r="I206" s="1005"/>
      <c r="J206" s="254" t="s">
        <v>74</v>
      </c>
      <c r="K206" s="255">
        <v>10</v>
      </c>
      <c r="L206" s="255" t="s">
        <v>322</v>
      </c>
      <c r="M206" s="230">
        <v>5000</v>
      </c>
      <c r="N206" s="210">
        <f t="shared" si="12"/>
        <v>50000</v>
      </c>
      <c r="O206" s="211"/>
    </row>
    <row r="207" spans="3:15" ht="18.75" customHeight="1" x14ac:dyDescent="0.2">
      <c r="C207" s="699"/>
      <c r="D207" s="215" t="s">
        <v>730</v>
      </c>
      <c r="E207" s="709" t="s">
        <v>743</v>
      </c>
      <c r="F207" s="710"/>
      <c r="G207" s="710"/>
      <c r="H207" s="711"/>
      <c r="I207" s="37"/>
      <c r="J207" s="254"/>
      <c r="K207" s="255"/>
      <c r="L207" s="255"/>
      <c r="M207" s="230"/>
      <c r="N207" s="214">
        <f>SUM(N208:N209)</f>
        <v>2262000</v>
      </c>
      <c r="O207" s="211"/>
    </row>
    <row r="208" spans="3:15" ht="17.25" customHeight="1" x14ac:dyDescent="0.2">
      <c r="C208" s="699"/>
      <c r="D208" s="215"/>
      <c r="E208" s="215"/>
      <c r="F208" s="226" t="s">
        <v>47</v>
      </c>
      <c r="G208" s="1003" t="s">
        <v>840</v>
      </c>
      <c r="H208" s="1004"/>
      <c r="I208" s="1005"/>
      <c r="J208" s="254" t="s">
        <v>74</v>
      </c>
      <c r="K208" s="255">
        <v>554</v>
      </c>
      <c r="L208" s="255" t="s">
        <v>116</v>
      </c>
      <c r="M208" s="230">
        <v>3000</v>
      </c>
      <c r="N208" s="210">
        <f>K208*M208</f>
        <v>1662000</v>
      </c>
      <c r="O208" s="211"/>
    </row>
    <row r="209" spans="3:16" ht="17.25" customHeight="1" x14ac:dyDescent="0.2">
      <c r="C209" s="699"/>
      <c r="D209" s="215"/>
      <c r="E209" s="706"/>
      <c r="F209" s="226" t="s">
        <v>48</v>
      </c>
      <c r="G209" s="1003" t="s">
        <v>965</v>
      </c>
      <c r="H209" s="1004"/>
      <c r="I209" s="1005"/>
      <c r="J209" s="254" t="s">
        <v>74</v>
      </c>
      <c r="K209" s="255">
        <v>4</v>
      </c>
      <c r="L209" s="255" t="s">
        <v>86</v>
      </c>
      <c r="M209" s="230">
        <v>150000</v>
      </c>
      <c r="N209" s="210">
        <f>K209*M209</f>
        <v>600000</v>
      </c>
      <c r="O209" s="211"/>
    </row>
    <row r="210" spans="3:16" ht="41.25" customHeight="1" x14ac:dyDescent="0.2">
      <c r="C210" s="699"/>
      <c r="D210" s="748" t="s">
        <v>326</v>
      </c>
      <c r="E210" s="1021" t="s">
        <v>324</v>
      </c>
      <c r="F210" s="1022"/>
      <c r="G210" s="1022"/>
      <c r="H210" s="1022"/>
      <c r="I210" s="1023"/>
      <c r="J210" s="268"/>
      <c r="K210" s="255"/>
      <c r="L210" s="255"/>
      <c r="M210" s="230"/>
      <c r="N210" s="210"/>
      <c r="O210" s="225">
        <f>O211+O222+O241+O252+O264</f>
        <v>74512000</v>
      </c>
    </row>
    <row r="211" spans="3:16" ht="27.75" customHeight="1" x14ac:dyDescent="0.2">
      <c r="C211" s="699"/>
      <c r="D211" s="241">
        <v>1</v>
      </c>
      <c r="E211" s="993" t="s">
        <v>349</v>
      </c>
      <c r="F211" s="994"/>
      <c r="G211" s="994"/>
      <c r="H211" s="994"/>
      <c r="I211" s="995"/>
      <c r="J211" s="415"/>
      <c r="K211" s="247"/>
      <c r="L211" s="206"/>
      <c r="M211" s="230"/>
      <c r="N211" s="37"/>
      <c r="O211" s="466">
        <f>N212+N215+N217</f>
        <v>12540000</v>
      </c>
    </row>
    <row r="212" spans="3:16" ht="20.25" customHeight="1" x14ac:dyDescent="0.25">
      <c r="C212" s="699"/>
      <c r="D212" s="740" t="s">
        <v>709</v>
      </c>
      <c r="E212" s="709" t="s">
        <v>230</v>
      </c>
      <c r="F212" s="710"/>
      <c r="G212" s="710"/>
      <c r="H212" s="711"/>
      <c r="I212" s="37"/>
      <c r="J212" s="699"/>
      <c r="K212" s="206"/>
      <c r="L212" s="206"/>
      <c r="M212" s="230"/>
      <c r="N212" s="214">
        <f>SUM(N213:N214)</f>
        <v>160000</v>
      </c>
      <c r="O212" s="211"/>
    </row>
    <row r="213" spans="3:16" ht="18" customHeight="1" x14ac:dyDescent="0.25">
      <c r="C213" s="699"/>
      <c r="D213" s="215"/>
      <c r="E213" s="215"/>
      <c r="F213" s="226" t="s">
        <v>47</v>
      </c>
      <c r="G213" s="985" t="s">
        <v>744</v>
      </c>
      <c r="H213" s="986"/>
      <c r="I213" s="1014"/>
      <c r="J213" s="261" t="s">
        <v>74</v>
      </c>
      <c r="K213" s="507">
        <v>10</v>
      </c>
      <c r="L213" s="505" t="s">
        <v>168</v>
      </c>
      <c r="M213" s="739">
        <v>10000</v>
      </c>
      <c r="N213" s="210">
        <f t="shared" ref="N213:N220" si="13">K213*M213</f>
        <v>100000</v>
      </c>
      <c r="O213" s="211"/>
    </row>
    <row r="214" spans="3:16" ht="18" customHeight="1" x14ac:dyDescent="0.25">
      <c r="C214" s="699"/>
      <c r="D214" s="215"/>
      <c r="E214" s="215"/>
      <c r="F214" s="226" t="s">
        <v>48</v>
      </c>
      <c r="G214" s="985" t="s">
        <v>110</v>
      </c>
      <c r="H214" s="986"/>
      <c r="I214" s="1014"/>
      <c r="J214" s="261" t="s">
        <v>74</v>
      </c>
      <c r="K214" s="507">
        <v>1</v>
      </c>
      <c r="L214" s="505" t="s">
        <v>155</v>
      </c>
      <c r="M214" s="739">
        <v>60000</v>
      </c>
      <c r="N214" s="210">
        <f t="shared" si="13"/>
        <v>60000</v>
      </c>
      <c r="O214" s="211"/>
    </row>
    <row r="215" spans="3:16" ht="19.5" customHeight="1" x14ac:dyDescent="0.25">
      <c r="C215" s="248"/>
      <c r="D215" s="740" t="s">
        <v>713</v>
      </c>
      <c r="E215" s="706" t="s">
        <v>316</v>
      </c>
      <c r="F215" s="707"/>
      <c r="G215" s="707"/>
      <c r="H215" s="708"/>
      <c r="I215" s="37"/>
      <c r="J215" s="272"/>
      <c r="K215" s="271"/>
      <c r="L215" s="271"/>
      <c r="M215" s="314"/>
      <c r="N215" s="214">
        <f>N216</f>
        <v>700000</v>
      </c>
      <c r="O215" s="211"/>
    </row>
    <row r="216" spans="3:16" ht="17.25" customHeight="1" x14ac:dyDescent="0.2">
      <c r="C216" s="699"/>
      <c r="D216" s="215"/>
      <c r="E216" s="215"/>
      <c r="F216" s="215">
        <v>1</v>
      </c>
      <c r="G216" s="1015" t="s">
        <v>330</v>
      </c>
      <c r="H216" s="1016"/>
      <c r="I216" s="1017"/>
      <c r="J216" s="254" t="s">
        <v>74</v>
      </c>
      <c r="K216" s="271">
        <v>2000</v>
      </c>
      <c r="L216" s="271" t="s">
        <v>318</v>
      </c>
      <c r="M216" s="314">
        <v>350</v>
      </c>
      <c r="N216" s="210">
        <f t="shared" si="13"/>
        <v>700000</v>
      </c>
      <c r="O216" s="211"/>
    </row>
    <row r="217" spans="3:16" ht="19.5" customHeight="1" thickBot="1" x14ac:dyDescent="0.25">
      <c r="C217" s="699"/>
      <c r="D217" s="215" t="s">
        <v>714</v>
      </c>
      <c r="E217" s="706" t="s">
        <v>331</v>
      </c>
      <c r="F217" s="707"/>
      <c r="G217" s="707"/>
      <c r="H217" s="708"/>
      <c r="I217" s="37"/>
      <c r="J217" s="254"/>
      <c r="K217" s="271"/>
      <c r="L217" s="271"/>
      <c r="M217" s="314"/>
      <c r="N217" s="214">
        <f>SUM(N218:N221)</f>
        <v>11680000</v>
      </c>
      <c r="O217" s="211"/>
    </row>
    <row r="218" spans="3:16" ht="17.25" customHeight="1" x14ac:dyDescent="0.25">
      <c r="C218" s="699"/>
      <c r="D218" s="215"/>
      <c r="E218" s="215"/>
      <c r="F218" s="215">
        <v>1</v>
      </c>
      <c r="G218" s="985" t="s">
        <v>745</v>
      </c>
      <c r="H218" s="986"/>
      <c r="I218" s="986"/>
      <c r="J218" s="261" t="s">
        <v>74</v>
      </c>
      <c r="K218" s="735">
        <v>500</v>
      </c>
      <c r="L218" s="741" t="s">
        <v>747</v>
      </c>
      <c r="M218" s="736">
        <v>15000</v>
      </c>
      <c r="N218" s="210">
        <f t="shared" si="13"/>
        <v>7500000</v>
      </c>
      <c r="O218" s="699"/>
    </row>
    <row r="219" spans="3:16" ht="17.25" customHeight="1" x14ac:dyDescent="0.25">
      <c r="C219" s="699"/>
      <c r="D219" s="215"/>
      <c r="E219" s="215"/>
      <c r="F219" s="215">
        <v>2</v>
      </c>
      <c r="G219" s="985" t="s">
        <v>746</v>
      </c>
      <c r="H219" s="986"/>
      <c r="I219" s="986"/>
      <c r="J219" s="261" t="s">
        <v>74</v>
      </c>
      <c r="K219" s="505">
        <v>500</v>
      </c>
      <c r="L219" s="742" t="s">
        <v>747</v>
      </c>
      <c r="M219" s="739">
        <v>5000</v>
      </c>
      <c r="N219" s="210">
        <f t="shared" si="13"/>
        <v>2500000</v>
      </c>
      <c r="O219" s="211"/>
    </row>
    <row r="220" spans="3:16" ht="17.25" customHeight="1" x14ac:dyDescent="0.25">
      <c r="C220" s="699"/>
      <c r="D220" s="215"/>
      <c r="E220" s="215"/>
      <c r="F220" s="215">
        <v>3</v>
      </c>
      <c r="G220" s="985" t="s">
        <v>305</v>
      </c>
      <c r="H220" s="986"/>
      <c r="I220" s="986"/>
      <c r="J220" s="261" t="s">
        <v>74</v>
      </c>
      <c r="K220" s="743">
        <v>12</v>
      </c>
      <c r="L220" s="744" t="s">
        <v>95</v>
      </c>
      <c r="M220" s="739">
        <v>50000</v>
      </c>
      <c r="N220" s="210">
        <f t="shared" si="13"/>
        <v>600000</v>
      </c>
      <c r="O220" s="211"/>
    </row>
    <row r="221" spans="3:16" ht="18" customHeight="1" x14ac:dyDescent="0.25">
      <c r="C221" s="699"/>
      <c r="D221" s="215"/>
      <c r="E221" s="706"/>
      <c r="F221" s="215">
        <v>4</v>
      </c>
      <c r="G221" s="985" t="s">
        <v>360</v>
      </c>
      <c r="H221" s="986"/>
      <c r="I221" s="986"/>
      <c r="J221" s="261" t="s">
        <v>74</v>
      </c>
      <c r="K221" s="505">
        <v>12</v>
      </c>
      <c r="L221" s="744" t="s">
        <v>95</v>
      </c>
      <c r="M221" s="739">
        <v>90000</v>
      </c>
      <c r="N221" s="210">
        <f>K221*M221</f>
        <v>1080000</v>
      </c>
      <c r="O221" s="211"/>
    </row>
    <row r="222" spans="3:16" ht="30" customHeight="1" x14ac:dyDescent="0.2">
      <c r="C222" s="699"/>
      <c r="D222" s="241">
        <v>2</v>
      </c>
      <c r="E222" s="990" t="s">
        <v>344</v>
      </c>
      <c r="F222" s="991"/>
      <c r="G222" s="991"/>
      <c r="H222" s="991"/>
      <c r="I222" s="992"/>
      <c r="J222" s="254"/>
      <c r="K222" s="271"/>
      <c r="L222" s="271"/>
      <c r="M222" s="314"/>
      <c r="N222" s="37"/>
      <c r="O222" s="466">
        <f>N223+N227+N230+N234</f>
        <v>4389000</v>
      </c>
      <c r="P222" s="32"/>
    </row>
    <row r="223" spans="3:16" ht="18" customHeight="1" x14ac:dyDescent="0.2">
      <c r="C223" s="699"/>
      <c r="D223" s="215" t="s">
        <v>709</v>
      </c>
      <c r="E223" s="693" t="s">
        <v>230</v>
      </c>
      <c r="F223" s="694"/>
      <c r="G223" s="694"/>
      <c r="H223" s="695"/>
      <c r="I223" s="37"/>
      <c r="J223" s="254"/>
      <c r="K223" s="271"/>
      <c r="L223" s="271"/>
      <c r="M223" s="314"/>
      <c r="N223" s="214">
        <f>SUM(N224:N225)</f>
        <v>164000</v>
      </c>
      <c r="O223" s="211"/>
      <c r="P223" s="32"/>
    </row>
    <row r="224" spans="3:16" ht="17.25" customHeight="1" x14ac:dyDescent="0.2">
      <c r="C224" s="699"/>
      <c r="D224" s="215"/>
      <c r="E224" s="226"/>
      <c r="F224" s="700" t="s">
        <v>47</v>
      </c>
      <c r="G224" s="987" t="s">
        <v>327</v>
      </c>
      <c r="H224" s="988"/>
      <c r="I224" s="989"/>
      <c r="J224" s="261" t="s">
        <v>74</v>
      </c>
      <c r="K224" s="271">
        <v>2</v>
      </c>
      <c r="L224" s="271" t="s">
        <v>328</v>
      </c>
      <c r="M224" s="314">
        <v>60000</v>
      </c>
      <c r="N224" s="210">
        <f>K224*M224</f>
        <v>120000</v>
      </c>
      <c r="O224" s="211"/>
      <c r="P224" s="32"/>
    </row>
    <row r="225" spans="3:20" ht="16.5" customHeight="1" x14ac:dyDescent="0.2">
      <c r="C225" s="699"/>
      <c r="D225" s="215"/>
      <c r="E225" s="226"/>
      <c r="F225" s="700" t="s">
        <v>48</v>
      </c>
      <c r="G225" s="987" t="s">
        <v>110</v>
      </c>
      <c r="H225" s="988"/>
      <c r="I225" s="989"/>
      <c r="J225" s="261" t="s">
        <v>74</v>
      </c>
      <c r="K225" s="271">
        <v>1</v>
      </c>
      <c r="L225" s="271" t="s">
        <v>334</v>
      </c>
      <c r="M225" s="314">
        <v>44000</v>
      </c>
      <c r="N225" s="210">
        <f>K225*M225</f>
        <v>44000</v>
      </c>
      <c r="O225" s="211"/>
      <c r="P225" s="32"/>
    </row>
    <row r="226" spans="3:20" ht="16.5" customHeight="1" x14ac:dyDescent="0.2">
      <c r="C226" s="699"/>
      <c r="D226" s="215"/>
      <c r="E226" s="226"/>
      <c r="F226" s="700" t="s">
        <v>53</v>
      </c>
      <c r="G226" s="696" t="s">
        <v>748</v>
      </c>
      <c r="H226" s="697"/>
      <c r="I226" s="698"/>
      <c r="J226" s="261" t="s">
        <v>74</v>
      </c>
      <c r="K226" s="271">
        <v>10</v>
      </c>
      <c r="L226" s="271" t="s">
        <v>168</v>
      </c>
      <c r="M226" s="314">
        <v>10000</v>
      </c>
      <c r="N226" s="210">
        <f t="shared" ref="N226" si="14">K226*M226</f>
        <v>100000</v>
      </c>
      <c r="O226" s="211"/>
      <c r="P226" s="32"/>
    </row>
    <row r="227" spans="3:20" ht="18" customHeight="1" x14ac:dyDescent="0.2">
      <c r="C227" s="699"/>
      <c r="D227" s="215" t="s">
        <v>713</v>
      </c>
      <c r="E227" s="700" t="s">
        <v>335</v>
      </c>
      <c r="F227" s="37"/>
      <c r="G227" s="699"/>
      <c r="H227" s="699"/>
      <c r="I227" s="699"/>
      <c r="J227" s="254"/>
      <c r="K227" s="271"/>
      <c r="L227" s="271"/>
      <c r="M227" s="314"/>
      <c r="N227" s="214">
        <f>SUM(N228:N229)</f>
        <v>1105000</v>
      </c>
      <c r="O227" s="211"/>
      <c r="P227" s="32"/>
    </row>
    <row r="228" spans="3:20" ht="18.75" customHeight="1" x14ac:dyDescent="0.2">
      <c r="C228" s="699"/>
      <c r="D228" s="215"/>
      <c r="E228" s="226"/>
      <c r="F228" s="700" t="s">
        <v>47</v>
      </c>
      <c r="G228" s="699" t="s">
        <v>336</v>
      </c>
      <c r="H228" s="699"/>
      <c r="I228" s="699"/>
      <c r="J228" s="261" t="s">
        <v>74</v>
      </c>
      <c r="K228" s="271">
        <v>3000</v>
      </c>
      <c r="L228" s="271" t="s">
        <v>318</v>
      </c>
      <c r="M228" s="314">
        <v>350</v>
      </c>
      <c r="N228" s="210">
        <f>K228*M228</f>
        <v>1050000</v>
      </c>
      <c r="O228" s="211"/>
      <c r="P228" s="32"/>
    </row>
    <row r="229" spans="3:20" ht="16.5" customHeight="1" x14ac:dyDescent="0.2">
      <c r="C229" s="699"/>
      <c r="D229" s="215"/>
      <c r="E229" s="226"/>
      <c r="F229" s="700" t="s">
        <v>48</v>
      </c>
      <c r="G229" s="699" t="s">
        <v>94</v>
      </c>
      <c r="H229" s="699"/>
      <c r="I229" s="699"/>
      <c r="J229" s="261" t="s">
        <v>74</v>
      </c>
      <c r="K229" s="271">
        <v>11</v>
      </c>
      <c r="L229" s="271" t="s">
        <v>322</v>
      </c>
      <c r="M229" s="314">
        <v>5000</v>
      </c>
      <c r="N229" s="210">
        <f>K229*M229</f>
        <v>55000</v>
      </c>
      <c r="O229" s="211"/>
      <c r="P229" s="32"/>
    </row>
    <row r="230" spans="3:20" ht="18" customHeight="1" x14ac:dyDescent="0.2">
      <c r="C230" s="699"/>
      <c r="D230" s="215" t="s">
        <v>714</v>
      </c>
      <c r="E230" s="700" t="s">
        <v>337</v>
      </c>
      <c r="F230" s="37"/>
      <c r="G230" s="699"/>
      <c r="H230" s="699"/>
      <c r="I230" s="699"/>
      <c r="J230" s="254"/>
      <c r="K230" s="271"/>
      <c r="L230" s="271"/>
      <c r="M230" s="314"/>
      <c r="N230" s="214">
        <f>SUM(N231:N233)</f>
        <v>840000</v>
      </c>
      <c r="O230" s="211"/>
      <c r="P230" s="32"/>
    </row>
    <row r="231" spans="3:20" ht="18" customHeight="1" x14ac:dyDescent="0.2">
      <c r="C231" s="699"/>
      <c r="D231" s="215"/>
      <c r="E231" s="226"/>
      <c r="F231" s="700" t="s">
        <v>47</v>
      </c>
      <c r="G231" s="987" t="s">
        <v>304</v>
      </c>
      <c r="H231" s="988"/>
      <c r="I231" s="989"/>
      <c r="J231" s="261" t="s">
        <v>74</v>
      </c>
      <c r="K231" s="271">
        <v>32</v>
      </c>
      <c r="L231" s="271" t="s">
        <v>332</v>
      </c>
      <c r="M231" s="314">
        <v>15000</v>
      </c>
      <c r="N231" s="210">
        <f t="shared" ref="N231:N233" si="15">K231*M231</f>
        <v>480000</v>
      </c>
      <c r="O231" s="211"/>
      <c r="P231" s="32"/>
    </row>
    <row r="232" spans="3:20" ht="17.25" customHeight="1" x14ac:dyDescent="0.2">
      <c r="C232" s="699"/>
      <c r="D232" s="215"/>
      <c r="E232" s="226"/>
      <c r="F232" s="700" t="s">
        <v>48</v>
      </c>
      <c r="G232" s="987" t="s">
        <v>115</v>
      </c>
      <c r="H232" s="988"/>
      <c r="I232" s="989"/>
      <c r="J232" s="261" t="s">
        <v>74</v>
      </c>
      <c r="K232" s="271">
        <v>32</v>
      </c>
      <c r="L232" s="271" t="s">
        <v>332</v>
      </c>
      <c r="M232" s="314">
        <v>5000</v>
      </c>
      <c r="N232" s="210">
        <f t="shared" si="15"/>
        <v>160000</v>
      </c>
      <c r="O232" s="211"/>
      <c r="P232" s="32"/>
      <c r="Q232" s="37"/>
      <c r="R232" s="37"/>
      <c r="S232" s="37"/>
      <c r="T232" s="37"/>
    </row>
    <row r="233" spans="3:20" ht="16.5" customHeight="1" x14ac:dyDescent="0.2">
      <c r="C233" s="699"/>
      <c r="D233" s="215"/>
      <c r="E233" s="226"/>
      <c r="F233" s="700" t="s">
        <v>53</v>
      </c>
      <c r="G233" s="982" t="s">
        <v>305</v>
      </c>
      <c r="H233" s="982"/>
      <c r="I233" s="982"/>
      <c r="J233" s="261" t="s">
        <v>74</v>
      </c>
      <c r="K233" s="271">
        <v>4</v>
      </c>
      <c r="L233" s="271" t="s">
        <v>95</v>
      </c>
      <c r="M233" s="314">
        <v>50000</v>
      </c>
      <c r="N233" s="210">
        <f t="shared" si="15"/>
        <v>200000</v>
      </c>
      <c r="O233" s="211"/>
      <c r="P233" s="32"/>
      <c r="Q233" s="37"/>
      <c r="R233" s="37"/>
      <c r="S233" s="37"/>
      <c r="T233" s="37"/>
    </row>
    <row r="234" spans="3:20" ht="18" customHeight="1" x14ac:dyDescent="0.2">
      <c r="C234" s="699"/>
      <c r="D234" s="215" t="s">
        <v>730</v>
      </c>
      <c r="E234" s="700" t="s">
        <v>749</v>
      </c>
      <c r="F234" s="37"/>
      <c r="G234" s="699"/>
      <c r="H234" s="699"/>
      <c r="I234" s="699"/>
      <c r="J234" s="254"/>
      <c r="K234" s="271"/>
      <c r="L234" s="271"/>
      <c r="M234" s="314"/>
      <c r="N234" s="214">
        <f>SUM(N235:N240)</f>
        <v>2280000</v>
      </c>
      <c r="O234" s="211"/>
      <c r="P234" s="32"/>
      <c r="Q234" s="37"/>
      <c r="R234" s="37"/>
      <c r="S234" s="37"/>
      <c r="T234" s="37"/>
    </row>
    <row r="235" spans="3:20" ht="19.5" customHeight="1" x14ac:dyDescent="0.2">
      <c r="C235" s="699"/>
      <c r="D235" s="215"/>
      <c r="E235" s="226"/>
      <c r="F235" s="700" t="s">
        <v>47</v>
      </c>
      <c r="G235" s="699" t="s">
        <v>338</v>
      </c>
      <c r="H235" s="699"/>
      <c r="I235" s="699"/>
      <c r="J235" s="254" t="s">
        <v>74</v>
      </c>
      <c r="K235" s="271">
        <v>3</v>
      </c>
      <c r="L235" s="271" t="s">
        <v>144</v>
      </c>
      <c r="M235" s="314">
        <v>90000</v>
      </c>
      <c r="N235" s="210">
        <f>K235*M235</f>
        <v>270000</v>
      </c>
      <c r="O235" s="211"/>
      <c r="P235" s="32"/>
      <c r="Q235" s="37"/>
      <c r="R235" s="37"/>
      <c r="S235" s="37"/>
      <c r="T235" s="37"/>
    </row>
    <row r="236" spans="3:20" ht="15.75" customHeight="1" x14ac:dyDescent="0.2">
      <c r="C236" s="699"/>
      <c r="D236" s="215"/>
      <c r="E236" s="226"/>
      <c r="F236" s="700" t="s">
        <v>48</v>
      </c>
      <c r="G236" s="699" t="s">
        <v>339</v>
      </c>
      <c r="H236" s="699"/>
      <c r="I236" s="699"/>
      <c r="J236" s="254" t="s">
        <v>74</v>
      </c>
      <c r="K236" s="271">
        <v>3</v>
      </c>
      <c r="L236" s="271" t="s">
        <v>144</v>
      </c>
      <c r="M236" s="314">
        <v>80000</v>
      </c>
      <c r="N236" s="210">
        <f t="shared" ref="N236:N240" si="16">K236*M236</f>
        <v>240000</v>
      </c>
      <c r="O236" s="211"/>
      <c r="P236" s="32"/>
      <c r="Q236" s="37"/>
      <c r="R236" s="37"/>
      <c r="S236" s="37"/>
      <c r="T236" s="37"/>
    </row>
    <row r="237" spans="3:20" ht="18" customHeight="1" x14ac:dyDescent="0.2">
      <c r="C237" s="699"/>
      <c r="D237" s="215"/>
      <c r="E237" s="226"/>
      <c r="F237" s="700" t="s">
        <v>53</v>
      </c>
      <c r="G237" s="699" t="s">
        <v>345</v>
      </c>
      <c r="H237" s="699"/>
      <c r="I237" s="699"/>
      <c r="J237" s="254" t="s">
        <v>74</v>
      </c>
      <c r="K237" s="271">
        <v>9</v>
      </c>
      <c r="L237" s="271" t="s">
        <v>144</v>
      </c>
      <c r="M237" s="314">
        <v>70000</v>
      </c>
      <c r="N237" s="210">
        <f t="shared" si="16"/>
        <v>630000</v>
      </c>
      <c r="O237" s="211"/>
      <c r="P237" s="32"/>
      <c r="Q237" s="37"/>
      <c r="R237" s="37"/>
      <c r="S237" s="37"/>
      <c r="T237" s="37"/>
    </row>
    <row r="238" spans="3:20" ht="18.75" customHeight="1" x14ac:dyDescent="0.2">
      <c r="C238" s="699"/>
      <c r="D238" s="215"/>
      <c r="E238" s="226"/>
      <c r="F238" s="700" t="s">
        <v>128</v>
      </c>
      <c r="G238" s="699" t="s">
        <v>340</v>
      </c>
      <c r="H238" s="699"/>
      <c r="I238" s="699"/>
      <c r="J238" s="254" t="s">
        <v>74</v>
      </c>
      <c r="K238" s="273">
        <v>3</v>
      </c>
      <c r="L238" s="273" t="s">
        <v>144</v>
      </c>
      <c r="M238" s="315">
        <v>90000</v>
      </c>
      <c r="N238" s="210">
        <f t="shared" si="16"/>
        <v>270000</v>
      </c>
      <c r="O238" s="211"/>
      <c r="P238" s="32"/>
      <c r="Q238" s="37"/>
      <c r="R238" s="37"/>
      <c r="S238" s="37"/>
      <c r="T238" s="37"/>
    </row>
    <row r="239" spans="3:20" ht="21.75" customHeight="1" x14ac:dyDescent="0.2">
      <c r="C239" s="699"/>
      <c r="D239" s="215"/>
      <c r="E239" s="226"/>
      <c r="F239" s="700" t="s">
        <v>143</v>
      </c>
      <c r="G239" s="699" t="s">
        <v>341</v>
      </c>
      <c r="H239" s="699"/>
      <c r="I239" s="699"/>
      <c r="J239" s="254" t="s">
        <v>74</v>
      </c>
      <c r="K239" s="273">
        <v>3</v>
      </c>
      <c r="L239" s="273" t="s">
        <v>144</v>
      </c>
      <c r="M239" s="315">
        <v>80000</v>
      </c>
      <c r="N239" s="210">
        <f t="shared" si="16"/>
        <v>240000</v>
      </c>
      <c r="O239" s="211"/>
      <c r="P239" s="32"/>
      <c r="Q239" s="37"/>
      <c r="R239" s="37"/>
      <c r="S239" s="37"/>
      <c r="T239" s="37"/>
    </row>
    <row r="240" spans="3:20" ht="19.5" customHeight="1" x14ac:dyDescent="0.2">
      <c r="C240" s="699"/>
      <c r="D240" s="215"/>
      <c r="E240" s="226"/>
      <c r="F240" s="700" t="s">
        <v>145</v>
      </c>
      <c r="G240" s="699" t="s">
        <v>342</v>
      </c>
      <c r="H240" s="699"/>
      <c r="I240" s="699"/>
      <c r="J240" s="254" t="s">
        <v>74</v>
      </c>
      <c r="K240" s="273">
        <v>9</v>
      </c>
      <c r="L240" s="273" t="s">
        <v>144</v>
      </c>
      <c r="M240" s="315">
        <v>70000</v>
      </c>
      <c r="N240" s="210">
        <f t="shared" si="16"/>
        <v>630000</v>
      </c>
      <c r="O240" s="211"/>
      <c r="P240" s="32"/>
      <c r="Q240" s="37"/>
      <c r="R240" s="37"/>
      <c r="S240" s="37"/>
      <c r="T240" s="37"/>
    </row>
    <row r="241" spans="3:20" ht="32.25" customHeight="1" x14ac:dyDescent="0.2">
      <c r="C241" s="699"/>
      <c r="D241" s="241">
        <v>3</v>
      </c>
      <c r="E241" s="993" t="s">
        <v>358</v>
      </c>
      <c r="F241" s="994"/>
      <c r="G241" s="994"/>
      <c r="H241" s="994"/>
      <c r="I241" s="995"/>
      <c r="J241" s="275"/>
      <c r="K241" s="273"/>
      <c r="L241" s="273"/>
      <c r="M241" s="315"/>
      <c r="N241" s="37"/>
      <c r="O241" s="225">
        <f>N242+N245+N248</f>
        <v>3539000</v>
      </c>
      <c r="P241" s="32"/>
      <c r="Q241" s="37"/>
      <c r="R241" s="37"/>
      <c r="S241" s="37"/>
      <c r="T241" s="37"/>
    </row>
    <row r="242" spans="3:20" ht="18.75" customHeight="1" x14ac:dyDescent="0.2">
      <c r="C242" s="699"/>
      <c r="D242" s="215" t="s">
        <v>709</v>
      </c>
      <c r="E242" s="699" t="s">
        <v>343</v>
      </c>
      <c r="F242" s="37"/>
      <c r="G242" s="699"/>
      <c r="H242" s="699"/>
      <c r="I242" s="699"/>
      <c r="J242" s="254"/>
      <c r="K242" s="273"/>
      <c r="L242" s="273"/>
      <c r="M242" s="315"/>
      <c r="N242" s="214">
        <f>SUM(N243:N244)</f>
        <v>164000</v>
      </c>
      <c r="O242" s="211"/>
      <c r="P242" s="32"/>
      <c r="Q242" s="37"/>
      <c r="R242" s="37"/>
      <c r="S242" s="37"/>
      <c r="T242" s="37"/>
    </row>
    <row r="243" spans="3:20" ht="18" customHeight="1" x14ac:dyDescent="0.2">
      <c r="C243" s="699"/>
      <c r="D243" s="215"/>
      <c r="E243" s="226"/>
      <c r="F243" s="700" t="s">
        <v>47</v>
      </c>
      <c r="G243" s="982" t="s">
        <v>327</v>
      </c>
      <c r="H243" s="982"/>
      <c r="I243" s="982"/>
      <c r="J243" s="254" t="s">
        <v>74</v>
      </c>
      <c r="K243" s="271">
        <v>2</v>
      </c>
      <c r="L243" s="271" t="s">
        <v>89</v>
      </c>
      <c r="M243" s="314">
        <v>60000</v>
      </c>
      <c r="N243" s="210">
        <f t="shared" ref="N243:N244" si="17">K243*M243</f>
        <v>120000</v>
      </c>
      <c r="O243" s="211"/>
      <c r="P243" s="32"/>
      <c r="Q243" s="37"/>
      <c r="R243" s="37"/>
      <c r="S243" s="37"/>
      <c r="T243" s="37"/>
    </row>
    <row r="244" spans="3:20" ht="19.5" customHeight="1" x14ac:dyDescent="0.2">
      <c r="C244" s="699"/>
      <c r="D244" s="215"/>
      <c r="E244" s="226"/>
      <c r="F244" s="700" t="s">
        <v>48</v>
      </c>
      <c r="G244" s="982" t="s">
        <v>110</v>
      </c>
      <c r="H244" s="982"/>
      <c r="I244" s="982"/>
      <c r="J244" s="254" t="s">
        <v>74</v>
      </c>
      <c r="K244" s="271">
        <v>1</v>
      </c>
      <c r="L244" s="271" t="s">
        <v>102</v>
      </c>
      <c r="M244" s="314">
        <v>44000</v>
      </c>
      <c r="N244" s="210">
        <f t="shared" si="17"/>
        <v>44000</v>
      </c>
      <c r="O244" s="211"/>
      <c r="P244" s="32"/>
      <c r="Q244" s="37"/>
      <c r="R244" s="37"/>
      <c r="S244" s="37"/>
      <c r="T244" s="37"/>
    </row>
    <row r="245" spans="3:20" ht="17.25" customHeight="1" x14ac:dyDescent="0.2">
      <c r="C245" s="699"/>
      <c r="D245" s="215" t="s">
        <v>713</v>
      </c>
      <c r="E245" s="700" t="s">
        <v>316</v>
      </c>
      <c r="F245" s="37"/>
      <c r="G245" s="699"/>
      <c r="H245" s="699"/>
      <c r="I245" s="699"/>
      <c r="J245" s="254"/>
      <c r="K245" s="271"/>
      <c r="L245" s="271"/>
      <c r="M245" s="314"/>
      <c r="N245" s="214">
        <f>SUM(N246:N247)</f>
        <v>2175000</v>
      </c>
      <c r="O245" s="211"/>
      <c r="P245" s="32"/>
      <c r="Q245" s="37"/>
      <c r="R245" s="37"/>
      <c r="S245" s="37"/>
      <c r="T245" s="37"/>
    </row>
    <row r="246" spans="3:20" ht="18" customHeight="1" x14ac:dyDescent="0.2">
      <c r="C246" s="699"/>
      <c r="D246" s="215"/>
      <c r="E246" s="226"/>
      <c r="F246" s="700" t="s">
        <v>47</v>
      </c>
      <c r="G246" s="699" t="s">
        <v>169</v>
      </c>
      <c r="H246" s="699"/>
      <c r="I246" s="699"/>
      <c r="J246" s="254" t="s">
        <v>74</v>
      </c>
      <c r="K246" s="271">
        <v>6000</v>
      </c>
      <c r="L246" s="271" t="s">
        <v>311</v>
      </c>
      <c r="M246" s="314">
        <v>350</v>
      </c>
      <c r="N246" s="210">
        <f>K246*M246</f>
        <v>2100000</v>
      </c>
      <c r="O246" s="211"/>
      <c r="P246" s="32"/>
      <c r="Q246" s="37"/>
      <c r="R246" s="37"/>
      <c r="S246" s="37"/>
      <c r="T246" s="37"/>
    </row>
    <row r="247" spans="3:20" ht="18" customHeight="1" x14ac:dyDescent="0.2">
      <c r="C247" s="699"/>
      <c r="D247" s="215"/>
      <c r="E247" s="226"/>
      <c r="F247" s="700" t="s">
        <v>48</v>
      </c>
      <c r="G247" s="699" t="s">
        <v>94</v>
      </c>
      <c r="H247" s="699"/>
      <c r="I247" s="699"/>
      <c r="J247" s="254" t="s">
        <v>74</v>
      </c>
      <c r="K247" s="271">
        <v>15</v>
      </c>
      <c r="L247" s="271" t="s">
        <v>88</v>
      </c>
      <c r="M247" s="314">
        <v>5000</v>
      </c>
      <c r="N247" s="210">
        <f>K247*M247</f>
        <v>75000</v>
      </c>
      <c r="O247" s="211"/>
      <c r="P247" s="32"/>
      <c r="Q247" s="37"/>
      <c r="R247" s="37"/>
      <c r="S247" s="37"/>
      <c r="T247" s="37"/>
    </row>
    <row r="248" spans="3:20" ht="18" customHeight="1" x14ac:dyDescent="0.2">
      <c r="C248" s="699"/>
      <c r="D248" s="215" t="s">
        <v>714</v>
      </c>
      <c r="E248" s="700" t="s">
        <v>303</v>
      </c>
      <c r="F248" s="37"/>
      <c r="G248" s="699"/>
      <c r="H248" s="699"/>
      <c r="I248" s="699"/>
      <c r="J248" s="254"/>
      <c r="K248" s="271"/>
      <c r="L248" s="271"/>
      <c r="M248" s="314"/>
      <c r="N248" s="214">
        <f>SUM(N249:N251)</f>
        <v>1200000</v>
      </c>
      <c r="O248" s="211"/>
      <c r="P248" s="32"/>
      <c r="Q248" s="37"/>
      <c r="R248" s="37"/>
      <c r="S248" s="37"/>
      <c r="T248" s="37"/>
    </row>
    <row r="249" spans="3:20" ht="18" customHeight="1" x14ac:dyDescent="0.2">
      <c r="C249" s="699"/>
      <c r="D249" s="215"/>
      <c r="E249" s="226"/>
      <c r="F249" s="700" t="s">
        <v>47</v>
      </c>
      <c r="G249" s="982" t="s">
        <v>114</v>
      </c>
      <c r="H249" s="982"/>
      <c r="I249" s="982"/>
      <c r="J249" s="254" t="s">
        <v>74</v>
      </c>
      <c r="K249" s="271">
        <v>50</v>
      </c>
      <c r="L249" s="271" t="s">
        <v>112</v>
      </c>
      <c r="M249" s="314">
        <v>15000</v>
      </c>
      <c r="N249" s="210">
        <f>K249*M249</f>
        <v>750000</v>
      </c>
      <c r="O249" s="211"/>
      <c r="P249" s="32"/>
      <c r="Q249" s="37"/>
      <c r="R249" s="37"/>
      <c r="S249" s="37"/>
      <c r="T249" s="37"/>
    </row>
    <row r="250" spans="3:20" ht="17.25" customHeight="1" x14ac:dyDescent="0.2">
      <c r="C250" s="699"/>
      <c r="D250" s="215"/>
      <c r="E250" s="226"/>
      <c r="F250" s="700" t="s">
        <v>48</v>
      </c>
      <c r="G250" s="982" t="s">
        <v>346</v>
      </c>
      <c r="H250" s="982"/>
      <c r="I250" s="982"/>
      <c r="J250" s="254" t="s">
        <v>74</v>
      </c>
      <c r="K250" s="271">
        <v>50</v>
      </c>
      <c r="L250" s="271" t="s">
        <v>332</v>
      </c>
      <c r="M250" s="314">
        <v>5000</v>
      </c>
      <c r="N250" s="210">
        <f t="shared" ref="N250:N251" si="18">K250*M250</f>
        <v>250000</v>
      </c>
      <c r="O250" s="211"/>
      <c r="P250" s="32"/>
      <c r="Q250" s="37"/>
      <c r="R250" s="37"/>
      <c r="S250" s="37"/>
      <c r="T250" s="37"/>
    </row>
    <row r="251" spans="3:20" ht="17.25" customHeight="1" x14ac:dyDescent="0.2">
      <c r="C251" s="699"/>
      <c r="D251" s="215"/>
      <c r="E251" s="226"/>
      <c r="F251" s="700" t="s">
        <v>53</v>
      </c>
      <c r="G251" s="982" t="s">
        <v>305</v>
      </c>
      <c r="H251" s="982"/>
      <c r="I251" s="982"/>
      <c r="J251" s="254" t="s">
        <v>74</v>
      </c>
      <c r="K251" s="271">
        <v>4</v>
      </c>
      <c r="L251" s="271" t="s">
        <v>95</v>
      </c>
      <c r="M251" s="314">
        <v>50000</v>
      </c>
      <c r="N251" s="210">
        <f t="shared" si="18"/>
        <v>200000</v>
      </c>
      <c r="O251" s="211"/>
      <c r="P251" s="32"/>
      <c r="Q251" s="37"/>
      <c r="R251" s="37"/>
      <c r="S251" s="37"/>
      <c r="T251" s="37"/>
    </row>
    <row r="252" spans="3:20" ht="28.5" customHeight="1" x14ac:dyDescent="0.2">
      <c r="C252" s="699"/>
      <c r="D252" s="241">
        <v>4</v>
      </c>
      <c r="E252" s="990" t="s">
        <v>347</v>
      </c>
      <c r="F252" s="991"/>
      <c r="G252" s="991"/>
      <c r="H252" s="991"/>
      <c r="I252" s="992"/>
      <c r="J252" s="276"/>
      <c r="K252" s="271"/>
      <c r="L252" s="271"/>
      <c r="M252" s="314"/>
      <c r="N252" s="37"/>
      <c r="O252" s="225">
        <f>N253+N257+N260</f>
        <v>3689000</v>
      </c>
      <c r="P252" s="32"/>
      <c r="Q252" s="37"/>
      <c r="R252" s="37"/>
      <c r="S252" s="37"/>
      <c r="T252" s="37"/>
    </row>
    <row r="253" spans="3:20" ht="17.25" customHeight="1" x14ac:dyDescent="0.2">
      <c r="C253" s="699"/>
      <c r="D253" s="215" t="s">
        <v>709</v>
      </c>
      <c r="E253" s="700" t="s">
        <v>230</v>
      </c>
      <c r="F253" s="37"/>
      <c r="G253" s="699"/>
      <c r="H253" s="699"/>
      <c r="I253" s="699"/>
      <c r="J253" s="254"/>
      <c r="K253" s="271"/>
      <c r="L253" s="271"/>
      <c r="M253" s="314"/>
      <c r="N253" s="214">
        <f>SUM(N254:N256)</f>
        <v>314000</v>
      </c>
      <c r="O253" s="211"/>
      <c r="P253" s="32"/>
      <c r="Q253" s="37"/>
      <c r="R253" s="37"/>
      <c r="S253" s="37"/>
      <c r="T253" s="37"/>
    </row>
    <row r="254" spans="3:20" ht="19.5" customHeight="1" x14ac:dyDescent="0.2">
      <c r="C254" s="699"/>
      <c r="D254" s="215"/>
      <c r="E254" s="226"/>
      <c r="F254" s="700" t="s">
        <v>47</v>
      </c>
      <c r="G254" s="982" t="s">
        <v>327</v>
      </c>
      <c r="H254" s="982"/>
      <c r="I254" s="982"/>
      <c r="J254" s="254" t="s">
        <v>74</v>
      </c>
      <c r="K254" s="271">
        <v>2</v>
      </c>
      <c r="L254" s="271" t="s">
        <v>89</v>
      </c>
      <c r="M254" s="314">
        <v>60000</v>
      </c>
      <c r="N254" s="210">
        <f>K254*M254</f>
        <v>120000</v>
      </c>
      <c r="O254" s="211"/>
      <c r="P254" s="32"/>
      <c r="Q254" s="37"/>
      <c r="R254" s="327">
        <v>63600000</v>
      </c>
      <c r="S254" s="37"/>
      <c r="T254" s="37"/>
    </row>
    <row r="255" spans="3:20" ht="18" customHeight="1" x14ac:dyDescent="0.2">
      <c r="C255" s="699"/>
      <c r="D255" s="215"/>
      <c r="E255" s="226"/>
      <c r="F255" s="700" t="s">
        <v>48</v>
      </c>
      <c r="G255" s="982" t="s">
        <v>110</v>
      </c>
      <c r="H255" s="982"/>
      <c r="I255" s="982"/>
      <c r="J255" s="254" t="s">
        <v>74</v>
      </c>
      <c r="K255" s="271">
        <v>1</v>
      </c>
      <c r="L255" s="271" t="s">
        <v>329</v>
      </c>
      <c r="M255" s="314">
        <v>44000</v>
      </c>
      <c r="N255" s="210">
        <f t="shared" ref="N255:N311" si="19">K255*M255</f>
        <v>44000</v>
      </c>
      <c r="O255" s="211"/>
      <c r="P255" s="32"/>
      <c r="Q255" s="37"/>
      <c r="R255" s="467">
        <v>514000000</v>
      </c>
      <c r="S255" s="37"/>
      <c r="T255" s="37"/>
    </row>
    <row r="256" spans="3:20" ht="16.5" customHeight="1" x14ac:dyDescent="0.2">
      <c r="C256" s="699"/>
      <c r="D256" s="215"/>
      <c r="E256" s="226"/>
      <c r="F256" s="700" t="s">
        <v>53</v>
      </c>
      <c r="G256" s="982" t="s">
        <v>685</v>
      </c>
      <c r="H256" s="982"/>
      <c r="I256" s="982"/>
      <c r="J256" s="254" t="s">
        <v>74</v>
      </c>
      <c r="K256" s="271">
        <v>15</v>
      </c>
      <c r="L256" s="271" t="s">
        <v>318</v>
      </c>
      <c r="M256" s="314">
        <v>10000</v>
      </c>
      <c r="N256" s="210">
        <f t="shared" si="19"/>
        <v>150000</v>
      </c>
      <c r="O256" s="211"/>
      <c r="P256" s="32"/>
      <c r="Q256" s="37"/>
      <c r="R256" s="467">
        <v>36166221.119999997</v>
      </c>
      <c r="S256" s="37"/>
      <c r="T256" s="37"/>
    </row>
    <row r="257" spans="3:20" ht="18.75" customHeight="1" x14ac:dyDescent="0.2">
      <c r="C257" s="699"/>
      <c r="D257" s="215" t="s">
        <v>713</v>
      </c>
      <c r="E257" s="700" t="s">
        <v>348</v>
      </c>
      <c r="F257" s="37"/>
      <c r="G257" s="699"/>
      <c r="H257" s="699"/>
      <c r="I257" s="699"/>
      <c r="J257" s="254"/>
      <c r="K257" s="271"/>
      <c r="L257" s="271"/>
      <c r="M257" s="314"/>
      <c r="N257" s="214">
        <f>SUM(N258:N259)</f>
        <v>2175000</v>
      </c>
      <c r="O257" s="211"/>
      <c r="P257" s="32"/>
      <c r="Q257" s="37"/>
      <c r="R257" s="467">
        <v>20400000</v>
      </c>
      <c r="S257" s="37"/>
      <c r="T257" s="37"/>
    </row>
    <row r="258" spans="3:20" ht="18" customHeight="1" x14ac:dyDescent="0.2">
      <c r="C258" s="699"/>
      <c r="D258" s="215"/>
      <c r="E258" s="226"/>
      <c r="F258" s="700" t="s">
        <v>47</v>
      </c>
      <c r="G258" s="699" t="s">
        <v>169</v>
      </c>
      <c r="H258" s="699"/>
      <c r="I258" s="699"/>
      <c r="J258" s="254" t="s">
        <v>74</v>
      </c>
      <c r="K258" s="271">
        <v>6000</v>
      </c>
      <c r="L258" s="271" t="s">
        <v>318</v>
      </c>
      <c r="M258" s="314">
        <v>350</v>
      </c>
      <c r="N258" s="210">
        <f t="shared" si="19"/>
        <v>2100000</v>
      </c>
      <c r="O258" s="211"/>
      <c r="P258" s="32"/>
      <c r="Q258" s="37"/>
      <c r="R258" s="467">
        <v>27290000</v>
      </c>
      <c r="S258" s="37"/>
      <c r="T258" s="37"/>
    </row>
    <row r="259" spans="3:20" ht="18.75" customHeight="1" x14ac:dyDescent="0.2">
      <c r="C259" s="699"/>
      <c r="D259" s="215"/>
      <c r="E259" s="226"/>
      <c r="F259" s="700" t="s">
        <v>48</v>
      </c>
      <c r="G259" s="699" t="s">
        <v>94</v>
      </c>
      <c r="H259" s="699"/>
      <c r="I259" s="699"/>
      <c r="J259" s="254" t="s">
        <v>74</v>
      </c>
      <c r="K259" s="271">
        <v>15</v>
      </c>
      <c r="L259" s="271" t="s">
        <v>322</v>
      </c>
      <c r="M259" s="314">
        <v>5000</v>
      </c>
      <c r="N259" s="210">
        <f t="shared" si="19"/>
        <v>75000</v>
      </c>
      <c r="O259" s="211"/>
      <c r="P259" s="32"/>
      <c r="Q259" s="37"/>
      <c r="R259" s="327">
        <v>1100000</v>
      </c>
      <c r="S259" s="37"/>
      <c r="T259" s="37"/>
    </row>
    <row r="260" spans="3:20" ht="19.5" customHeight="1" x14ac:dyDescent="0.2">
      <c r="C260" s="699"/>
      <c r="D260" s="215" t="s">
        <v>714</v>
      </c>
      <c r="E260" s="700" t="s">
        <v>303</v>
      </c>
      <c r="F260" s="37"/>
      <c r="G260" s="699"/>
      <c r="H260" s="699"/>
      <c r="I260" s="699"/>
      <c r="J260" s="254"/>
      <c r="K260" s="271"/>
      <c r="L260" s="271"/>
      <c r="M260" s="314"/>
      <c r="N260" s="214">
        <f>SUM(N261:N263)</f>
        <v>1200000</v>
      </c>
      <c r="O260" s="211"/>
      <c r="P260" s="32"/>
      <c r="Q260" s="37"/>
      <c r="R260" s="327">
        <v>17050000</v>
      </c>
      <c r="S260" s="37"/>
      <c r="T260" s="37"/>
    </row>
    <row r="261" spans="3:20" ht="17.25" customHeight="1" x14ac:dyDescent="0.2">
      <c r="C261" s="699"/>
      <c r="D261" s="215"/>
      <c r="E261" s="226"/>
      <c r="F261" s="700" t="s">
        <v>47</v>
      </c>
      <c r="G261" s="982" t="s">
        <v>114</v>
      </c>
      <c r="H261" s="982"/>
      <c r="I261" s="982"/>
      <c r="J261" s="254" t="s">
        <v>74</v>
      </c>
      <c r="K261" s="271">
        <v>50</v>
      </c>
      <c r="L261" s="271" t="s">
        <v>332</v>
      </c>
      <c r="M261" s="314">
        <v>15000</v>
      </c>
      <c r="N261" s="210">
        <f t="shared" si="19"/>
        <v>750000</v>
      </c>
      <c r="O261" s="211"/>
      <c r="P261" s="32"/>
      <c r="Q261" s="37"/>
      <c r="R261" s="327">
        <v>2992000</v>
      </c>
      <c r="S261" s="37"/>
      <c r="T261" s="37"/>
    </row>
    <row r="262" spans="3:20" ht="17.25" customHeight="1" x14ac:dyDescent="0.2">
      <c r="C262" s="699"/>
      <c r="D262" s="215"/>
      <c r="E262" s="226"/>
      <c r="F262" s="700" t="s">
        <v>48</v>
      </c>
      <c r="G262" s="982" t="s">
        <v>115</v>
      </c>
      <c r="H262" s="982"/>
      <c r="I262" s="982"/>
      <c r="J262" s="254" t="s">
        <v>74</v>
      </c>
      <c r="K262" s="271">
        <v>50</v>
      </c>
      <c r="L262" s="271" t="s">
        <v>332</v>
      </c>
      <c r="M262" s="314">
        <v>5000</v>
      </c>
      <c r="N262" s="210">
        <f t="shared" si="19"/>
        <v>250000</v>
      </c>
      <c r="O262" s="211"/>
      <c r="P262" s="32"/>
      <c r="Q262" s="37"/>
      <c r="R262" s="327">
        <v>6624000</v>
      </c>
      <c r="S262" s="37"/>
      <c r="T262" s="37"/>
    </row>
    <row r="263" spans="3:20" ht="20.25" customHeight="1" x14ac:dyDescent="0.2">
      <c r="C263" s="699"/>
      <c r="D263" s="215"/>
      <c r="E263" s="226"/>
      <c r="F263" s="700" t="s">
        <v>53</v>
      </c>
      <c r="G263" s="982" t="s">
        <v>305</v>
      </c>
      <c r="H263" s="982"/>
      <c r="I263" s="982"/>
      <c r="J263" s="254" t="s">
        <v>74</v>
      </c>
      <c r="K263" s="271">
        <v>4</v>
      </c>
      <c r="L263" s="271" t="s">
        <v>95</v>
      </c>
      <c r="M263" s="314">
        <v>50000</v>
      </c>
      <c r="N263" s="210">
        <f t="shared" si="19"/>
        <v>200000</v>
      </c>
      <c r="O263" s="211"/>
      <c r="P263" s="32"/>
      <c r="Q263" s="37"/>
      <c r="R263" s="327">
        <v>4539000</v>
      </c>
      <c r="S263" s="37"/>
      <c r="T263" s="37"/>
    </row>
    <row r="264" spans="3:20" ht="33" customHeight="1" x14ac:dyDescent="0.2">
      <c r="C264" s="699"/>
      <c r="D264" s="241">
        <v>5</v>
      </c>
      <c r="E264" s="993" t="s">
        <v>912</v>
      </c>
      <c r="F264" s="994"/>
      <c r="G264" s="994"/>
      <c r="H264" s="994"/>
      <c r="I264" s="995"/>
      <c r="J264" s="267"/>
      <c r="K264" s="274"/>
      <c r="L264" s="274"/>
      <c r="M264" s="316"/>
      <c r="N264" s="37"/>
      <c r="O264" s="342">
        <f>N265+N271+N273+N286+N292+N294+N304+N309</f>
        <v>50355000</v>
      </c>
      <c r="P264" s="32"/>
      <c r="Q264" s="37"/>
      <c r="R264" s="327"/>
      <c r="S264" s="37"/>
      <c r="T264" s="37"/>
    </row>
    <row r="265" spans="3:20" ht="18.75" customHeight="1" x14ac:dyDescent="0.2">
      <c r="C265" s="699"/>
      <c r="D265" s="215" t="s">
        <v>709</v>
      </c>
      <c r="E265" s="700" t="s">
        <v>230</v>
      </c>
      <c r="F265" s="37"/>
      <c r="G265" s="699"/>
      <c r="H265" s="699"/>
      <c r="I265" s="699"/>
      <c r="J265" s="267"/>
      <c r="K265" s="274"/>
      <c r="L265" s="274"/>
      <c r="M265" s="316"/>
      <c r="N265" s="207">
        <f>SUM(N266:N270)</f>
        <v>670000</v>
      </c>
      <c r="O265" s="211"/>
      <c r="P265" s="32"/>
      <c r="Q265" s="37"/>
      <c r="R265" s="327"/>
      <c r="S265" s="37"/>
      <c r="T265" s="37"/>
    </row>
    <row r="266" spans="3:20" ht="18.75" customHeight="1" x14ac:dyDescent="0.25">
      <c r="C266" s="699"/>
      <c r="D266" s="215"/>
      <c r="E266" s="226"/>
      <c r="F266" s="500">
        <v>1</v>
      </c>
      <c r="G266" s="745" t="s">
        <v>231</v>
      </c>
      <c r="H266" s="699"/>
      <c r="I266" s="699"/>
      <c r="J266" s="254" t="s">
        <v>74</v>
      </c>
      <c r="K266" s="505">
        <v>4</v>
      </c>
      <c r="L266" s="505" t="s">
        <v>89</v>
      </c>
      <c r="M266" s="739">
        <v>60000</v>
      </c>
      <c r="N266" s="210">
        <f t="shared" si="19"/>
        <v>240000</v>
      </c>
      <c r="O266" s="211"/>
      <c r="P266" s="32"/>
      <c r="Q266" s="37"/>
      <c r="R266" s="327"/>
      <c r="S266" s="37"/>
      <c r="T266" s="37"/>
    </row>
    <row r="267" spans="3:20" ht="18.75" customHeight="1" x14ac:dyDescent="0.25">
      <c r="C267" s="699"/>
      <c r="D267" s="215"/>
      <c r="E267" s="226"/>
      <c r="F267" s="500">
        <v>2</v>
      </c>
      <c r="G267" s="745" t="s">
        <v>110</v>
      </c>
      <c r="H267" s="699"/>
      <c r="I267" s="699"/>
      <c r="J267" s="254" t="s">
        <v>74</v>
      </c>
      <c r="K267" s="505">
        <v>2</v>
      </c>
      <c r="L267" s="505" t="s">
        <v>155</v>
      </c>
      <c r="M267" s="739">
        <v>60000</v>
      </c>
      <c r="N267" s="210">
        <f t="shared" si="19"/>
        <v>120000</v>
      </c>
      <c r="O267" s="211"/>
      <c r="P267" s="32"/>
      <c r="Q267" s="37"/>
      <c r="R267" s="327"/>
      <c r="S267" s="37"/>
      <c r="T267" s="37"/>
    </row>
    <row r="268" spans="3:20" ht="18.75" customHeight="1" x14ac:dyDescent="0.25">
      <c r="C268" s="699"/>
      <c r="D268" s="215"/>
      <c r="E268" s="226"/>
      <c r="F268" s="500">
        <v>3</v>
      </c>
      <c r="G268" s="745" t="s">
        <v>393</v>
      </c>
      <c r="H268" s="699"/>
      <c r="I268" s="699"/>
      <c r="J268" s="254" t="s">
        <v>74</v>
      </c>
      <c r="K268" s="505">
        <v>4</v>
      </c>
      <c r="L268" s="505" t="s">
        <v>150</v>
      </c>
      <c r="M268" s="739">
        <v>10000</v>
      </c>
      <c r="N268" s="210">
        <f t="shared" si="19"/>
        <v>40000</v>
      </c>
      <c r="O268" s="211"/>
      <c r="P268" s="32"/>
      <c r="Q268" s="37"/>
      <c r="R268" s="327"/>
      <c r="S268" s="37"/>
      <c r="T268" s="37"/>
    </row>
    <row r="269" spans="3:20" ht="18.75" customHeight="1" x14ac:dyDescent="0.25">
      <c r="C269" s="699"/>
      <c r="D269" s="215"/>
      <c r="E269" s="226"/>
      <c r="F269" s="500">
        <v>4</v>
      </c>
      <c r="G269" s="745" t="s">
        <v>91</v>
      </c>
      <c r="H269" s="699"/>
      <c r="I269" s="699"/>
      <c r="J269" s="254" t="s">
        <v>74</v>
      </c>
      <c r="K269" s="505">
        <v>20</v>
      </c>
      <c r="L269" s="505" t="s">
        <v>93</v>
      </c>
      <c r="M269" s="739">
        <v>6000</v>
      </c>
      <c r="N269" s="210">
        <f t="shared" si="19"/>
        <v>120000</v>
      </c>
      <c r="O269" s="211"/>
      <c r="P269" s="32"/>
      <c r="Q269" s="37"/>
      <c r="R269" s="327"/>
      <c r="S269" s="37"/>
      <c r="T269" s="37"/>
    </row>
    <row r="270" spans="3:20" ht="18.75" customHeight="1" x14ac:dyDescent="0.25">
      <c r="C270" s="699"/>
      <c r="D270" s="215"/>
      <c r="E270" s="226"/>
      <c r="F270" s="500">
        <v>5</v>
      </c>
      <c r="G270" s="745" t="s">
        <v>136</v>
      </c>
      <c r="H270" s="699"/>
      <c r="I270" s="699"/>
      <c r="J270" s="254" t="s">
        <v>74</v>
      </c>
      <c r="K270" s="505">
        <v>15</v>
      </c>
      <c r="L270" s="505" t="s">
        <v>93</v>
      </c>
      <c r="M270" s="509">
        <v>10000</v>
      </c>
      <c r="N270" s="210">
        <f t="shared" si="19"/>
        <v>150000</v>
      </c>
      <c r="O270" s="211"/>
      <c r="P270" s="32"/>
      <c r="Q270" s="37"/>
      <c r="R270" s="327"/>
      <c r="S270" s="37"/>
      <c r="T270" s="37"/>
    </row>
    <row r="271" spans="3:20" ht="18.75" customHeight="1" x14ac:dyDescent="0.2">
      <c r="C271" s="699"/>
      <c r="D271" s="215" t="s">
        <v>713</v>
      </c>
      <c r="E271" s="700" t="s">
        <v>348</v>
      </c>
      <c r="F271" s="37"/>
      <c r="G271" s="699"/>
      <c r="H271" s="699"/>
      <c r="I271" s="699"/>
      <c r="J271" s="254"/>
      <c r="K271" s="271"/>
      <c r="L271" s="271"/>
      <c r="M271" s="314"/>
      <c r="N271" s="207">
        <f>N272</f>
        <v>3600000</v>
      </c>
      <c r="O271" s="211"/>
      <c r="P271" s="32"/>
      <c r="Q271" s="37"/>
      <c r="R271" s="327"/>
      <c r="S271" s="37"/>
      <c r="T271" s="37"/>
    </row>
    <row r="272" spans="3:20" ht="18.75" customHeight="1" x14ac:dyDescent="0.25">
      <c r="C272" s="699"/>
      <c r="D272" s="215"/>
      <c r="E272" s="226"/>
      <c r="F272" s="700" t="s">
        <v>47</v>
      </c>
      <c r="G272" s="745" t="s">
        <v>913</v>
      </c>
      <c r="H272" s="699"/>
      <c r="I272" s="699"/>
      <c r="J272" s="254" t="s">
        <v>74</v>
      </c>
      <c r="K272" s="271">
        <v>1800</v>
      </c>
      <c r="L272" s="271" t="s">
        <v>93</v>
      </c>
      <c r="M272" s="314">
        <v>2000</v>
      </c>
      <c r="N272" s="210">
        <f t="shared" si="19"/>
        <v>3600000</v>
      </c>
      <c r="O272" s="211"/>
      <c r="P272" s="32"/>
      <c r="Q272" s="37"/>
      <c r="R272" s="327"/>
      <c r="S272" s="37"/>
      <c r="T272" s="37"/>
    </row>
    <row r="273" spans="3:20" ht="18.75" customHeight="1" x14ac:dyDescent="0.2">
      <c r="C273" s="699"/>
      <c r="D273" s="215" t="s">
        <v>714</v>
      </c>
      <c r="E273" s="700" t="s">
        <v>303</v>
      </c>
      <c r="F273" s="37"/>
      <c r="G273" s="699"/>
      <c r="H273" s="699"/>
      <c r="I273" s="699"/>
      <c r="J273" s="254"/>
      <c r="K273" s="501"/>
      <c r="L273" s="501"/>
      <c r="M273" s="502"/>
      <c r="N273" s="207">
        <f>SUM(N274:N285)</f>
        <v>10900000</v>
      </c>
      <c r="O273" s="211"/>
      <c r="P273" s="32"/>
      <c r="Q273" s="37"/>
      <c r="R273" s="327"/>
      <c r="S273" s="37"/>
      <c r="T273" s="37"/>
    </row>
    <row r="274" spans="3:20" ht="18.75" customHeight="1" x14ac:dyDescent="0.25">
      <c r="C274" s="699"/>
      <c r="D274" s="215"/>
      <c r="E274" s="226"/>
      <c r="F274" s="700" t="s">
        <v>47</v>
      </c>
      <c r="G274" s="507" t="s">
        <v>914</v>
      </c>
      <c r="H274" s="699"/>
      <c r="I274" s="699"/>
      <c r="J274" s="254" t="s">
        <v>74</v>
      </c>
      <c r="K274" s="505">
        <v>300</v>
      </c>
      <c r="L274" s="505" t="s">
        <v>112</v>
      </c>
      <c r="M274" s="509">
        <v>15000</v>
      </c>
      <c r="N274" s="210">
        <f t="shared" si="19"/>
        <v>4500000</v>
      </c>
      <c r="O274" s="211"/>
      <c r="P274" s="32"/>
      <c r="Q274" s="37"/>
      <c r="R274" s="327"/>
      <c r="S274" s="37"/>
      <c r="T274" s="37"/>
    </row>
    <row r="275" spans="3:20" ht="18.75" customHeight="1" x14ac:dyDescent="0.25">
      <c r="C275" s="699"/>
      <c r="D275" s="215"/>
      <c r="E275" s="226"/>
      <c r="F275" s="700" t="s">
        <v>48</v>
      </c>
      <c r="G275" s="507" t="s">
        <v>915</v>
      </c>
      <c r="H275" s="699"/>
      <c r="I275" s="699"/>
      <c r="J275" s="254" t="s">
        <v>74</v>
      </c>
      <c r="K275" s="505">
        <v>300</v>
      </c>
      <c r="L275" s="505" t="s">
        <v>112</v>
      </c>
      <c r="M275" s="509">
        <v>5000</v>
      </c>
      <c r="N275" s="210">
        <f t="shared" si="19"/>
        <v>1500000</v>
      </c>
      <c r="O275" s="211"/>
      <c r="P275" s="32"/>
      <c r="Q275" s="37"/>
      <c r="R275" s="327"/>
      <c r="S275" s="37"/>
      <c r="T275" s="37"/>
    </row>
    <row r="276" spans="3:20" ht="18.75" customHeight="1" x14ac:dyDescent="0.25">
      <c r="C276" s="699"/>
      <c r="D276" s="215"/>
      <c r="E276" s="226"/>
      <c r="F276" s="700" t="s">
        <v>53</v>
      </c>
      <c r="G276" s="507" t="s">
        <v>916</v>
      </c>
      <c r="H276" s="699"/>
      <c r="I276" s="699"/>
      <c r="J276" s="254" t="s">
        <v>74</v>
      </c>
      <c r="K276" s="505">
        <v>13</v>
      </c>
      <c r="L276" s="505" t="s">
        <v>95</v>
      </c>
      <c r="M276" s="509">
        <v>50000</v>
      </c>
      <c r="N276" s="210">
        <f t="shared" si="19"/>
        <v>650000</v>
      </c>
      <c r="O276" s="211"/>
      <c r="P276" s="32"/>
      <c r="Q276" s="37"/>
      <c r="R276" s="327"/>
      <c r="S276" s="37"/>
      <c r="T276" s="37"/>
    </row>
    <row r="277" spans="3:20" ht="18.75" customHeight="1" x14ac:dyDescent="0.25">
      <c r="C277" s="699"/>
      <c r="D277" s="215"/>
      <c r="E277" s="226"/>
      <c r="F277" s="700" t="s">
        <v>128</v>
      </c>
      <c r="G277" s="507" t="s">
        <v>917</v>
      </c>
      <c r="H277" s="699"/>
      <c r="I277" s="699"/>
      <c r="J277" s="254" t="s">
        <v>74</v>
      </c>
      <c r="K277" s="505">
        <v>70</v>
      </c>
      <c r="L277" s="505" t="s">
        <v>112</v>
      </c>
      <c r="M277" s="509">
        <v>15000</v>
      </c>
      <c r="N277" s="210">
        <f t="shared" si="19"/>
        <v>1050000</v>
      </c>
      <c r="O277" s="211"/>
      <c r="P277" s="32"/>
      <c r="Q277" s="37"/>
      <c r="R277" s="327"/>
      <c r="S277" s="37"/>
      <c r="T277" s="37"/>
    </row>
    <row r="278" spans="3:20" ht="18.75" customHeight="1" x14ac:dyDescent="0.25">
      <c r="C278" s="699"/>
      <c r="D278" s="215"/>
      <c r="E278" s="226"/>
      <c r="F278" s="700" t="s">
        <v>143</v>
      </c>
      <c r="G278" s="507" t="s">
        <v>918</v>
      </c>
      <c r="H278" s="699"/>
      <c r="I278" s="699"/>
      <c r="J278" s="254" t="s">
        <v>74</v>
      </c>
      <c r="K278" s="505">
        <v>70</v>
      </c>
      <c r="L278" s="505" t="s">
        <v>112</v>
      </c>
      <c r="M278" s="509">
        <v>5000</v>
      </c>
      <c r="N278" s="210">
        <f t="shared" si="19"/>
        <v>350000</v>
      </c>
      <c r="O278" s="211"/>
      <c r="P278" s="32"/>
      <c r="Q278" s="37"/>
      <c r="R278" s="327"/>
      <c r="S278" s="37"/>
      <c r="T278" s="37"/>
    </row>
    <row r="279" spans="3:20" ht="18.75" customHeight="1" x14ac:dyDescent="0.25">
      <c r="C279" s="699"/>
      <c r="D279" s="215"/>
      <c r="E279" s="226"/>
      <c r="F279" s="700" t="s">
        <v>145</v>
      </c>
      <c r="G279" s="507" t="s">
        <v>919</v>
      </c>
      <c r="H279" s="699"/>
      <c r="I279" s="699"/>
      <c r="J279" s="254" t="s">
        <v>74</v>
      </c>
      <c r="K279" s="505">
        <v>3</v>
      </c>
      <c r="L279" s="505" t="s">
        <v>95</v>
      </c>
      <c r="M279" s="509">
        <v>50000</v>
      </c>
      <c r="N279" s="210">
        <f t="shared" si="19"/>
        <v>150000</v>
      </c>
      <c r="O279" s="211"/>
      <c r="P279" s="32"/>
      <c r="Q279" s="37"/>
      <c r="R279" s="327"/>
      <c r="S279" s="37"/>
      <c r="T279" s="37"/>
    </row>
    <row r="280" spans="3:20" ht="18.75" customHeight="1" x14ac:dyDescent="0.25">
      <c r="C280" s="699"/>
      <c r="D280" s="215"/>
      <c r="E280" s="226"/>
      <c r="F280" s="700" t="s">
        <v>146</v>
      </c>
      <c r="G280" s="507" t="s">
        <v>920</v>
      </c>
      <c r="H280" s="699"/>
      <c r="I280" s="699"/>
      <c r="J280" s="254" t="s">
        <v>74</v>
      </c>
      <c r="K280" s="505">
        <v>70</v>
      </c>
      <c r="L280" s="505" t="s">
        <v>112</v>
      </c>
      <c r="M280" s="509">
        <v>15000</v>
      </c>
      <c r="N280" s="210">
        <f t="shared" si="19"/>
        <v>1050000</v>
      </c>
      <c r="O280" s="211"/>
      <c r="P280" s="32"/>
      <c r="Q280" s="37"/>
      <c r="R280" s="327"/>
      <c r="S280" s="37"/>
      <c r="T280" s="37"/>
    </row>
    <row r="281" spans="3:20" ht="18.75" customHeight="1" x14ac:dyDescent="0.25">
      <c r="C281" s="699"/>
      <c r="D281" s="215"/>
      <c r="E281" s="226"/>
      <c r="F281" s="700" t="s">
        <v>147</v>
      </c>
      <c r="G281" s="507" t="s">
        <v>921</v>
      </c>
      <c r="H281" s="699"/>
      <c r="I281" s="699"/>
      <c r="J281" s="254" t="s">
        <v>74</v>
      </c>
      <c r="K281" s="505">
        <v>70</v>
      </c>
      <c r="L281" s="505" t="s">
        <v>112</v>
      </c>
      <c r="M281" s="509">
        <v>5000</v>
      </c>
      <c r="N281" s="210">
        <f t="shared" si="19"/>
        <v>350000</v>
      </c>
      <c r="O281" s="211"/>
      <c r="P281" s="32"/>
      <c r="Q281" s="37"/>
      <c r="R281" s="327"/>
      <c r="S281" s="37"/>
      <c r="T281" s="37"/>
    </row>
    <row r="282" spans="3:20" ht="18.75" customHeight="1" x14ac:dyDescent="0.25">
      <c r="C282" s="699"/>
      <c r="D282" s="215"/>
      <c r="E282" s="226"/>
      <c r="F282" s="700" t="s">
        <v>148</v>
      </c>
      <c r="G282" s="507" t="s">
        <v>922</v>
      </c>
      <c r="H282" s="699"/>
      <c r="I282" s="699"/>
      <c r="J282" s="254" t="s">
        <v>74</v>
      </c>
      <c r="K282" s="505">
        <v>3</v>
      </c>
      <c r="L282" s="505" t="s">
        <v>95</v>
      </c>
      <c r="M282" s="509">
        <v>50000</v>
      </c>
      <c r="N282" s="210">
        <f t="shared" si="19"/>
        <v>150000</v>
      </c>
      <c r="O282" s="211"/>
      <c r="P282" s="32"/>
      <c r="Q282" s="37"/>
      <c r="R282" s="327"/>
      <c r="S282" s="37"/>
      <c r="T282" s="37"/>
    </row>
    <row r="283" spans="3:20" ht="18.75" customHeight="1" x14ac:dyDescent="0.25">
      <c r="C283" s="699"/>
      <c r="D283" s="215"/>
      <c r="E283" s="226"/>
      <c r="F283" s="700" t="s">
        <v>926</v>
      </c>
      <c r="G283" s="507" t="s">
        <v>923</v>
      </c>
      <c r="H283" s="699"/>
      <c r="I283" s="699"/>
      <c r="J283" s="254" t="s">
        <v>74</v>
      </c>
      <c r="K283" s="505">
        <v>50</v>
      </c>
      <c r="L283" s="505" t="s">
        <v>112</v>
      </c>
      <c r="M283" s="509">
        <v>15000</v>
      </c>
      <c r="N283" s="210">
        <f t="shared" si="19"/>
        <v>750000</v>
      </c>
      <c r="O283" s="211"/>
      <c r="P283" s="32"/>
      <c r="Q283" s="37"/>
      <c r="R283" s="327"/>
      <c r="S283" s="37"/>
      <c r="T283" s="37"/>
    </row>
    <row r="284" spans="3:20" ht="18.75" customHeight="1" x14ac:dyDescent="0.25">
      <c r="C284" s="699"/>
      <c r="D284" s="215"/>
      <c r="E284" s="226"/>
      <c r="F284" s="700" t="s">
        <v>927</v>
      </c>
      <c r="G284" s="507" t="s">
        <v>924</v>
      </c>
      <c r="H284" s="699"/>
      <c r="I284" s="699"/>
      <c r="J284" s="254" t="s">
        <v>74</v>
      </c>
      <c r="K284" s="505">
        <v>50</v>
      </c>
      <c r="L284" s="505" t="s">
        <v>112</v>
      </c>
      <c r="M284" s="509">
        <v>5000</v>
      </c>
      <c r="N284" s="210">
        <f t="shared" si="19"/>
        <v>250000</v>
      </c>
      <c r="O284" s="211"/>
      <c r="P284" s="32"/>
      <c r="Q284" s="37"/>
      <c r="R284" s="327"/>
      <c r="S284" s="37"/>
      <c r="T284" s="37"/>
    </row>
    <row r="285" spans="3:20" ht="18.75" customHeight="1" x14ac:dyDescent="0.25">
      <c r="C285" s="699"/>
      <c r="D285" s="215"/>
      <c r="E285" s="226"/>
      <c r="F285" s="700" t="s">
        <v>928</v>
      </c>
      <c r="G285" s="507" t="s">
        <v>925</v>
      </c>
      <c r="H285" s="699"/>
      <c r="I285" s="699"/>
      <c r="J285" s="254" t="s">
        <v>74</v>
      </c>
      <c r="K285" s="505">
        <v>3</v>
      </c>
      <c r="L285" s="505" t="s">
        <v>95</v>
      </c>
      <c r="M285" s="509">
        <v>50000</v>
      </c>
      <c r="N285" s="210">
        <f t="shared" si="19"/>
        <v>150000</v>
      </c>
      <c r="O285" s="211"/>
      <c r="P285" s="32"/>
      <c r="Q285" s="37"/>
      <c r="R285" s="327"/>
      <c r="S285" s="37"/>
      <c r="T285" s="37"/>
    </row>
    <row r="286" spans="3:20" ht="18.75" customHeight="1" x14ac:dyDescent="0.2">
      <c r="C286" s="699"/>
      <c r="D286" s="215" t="s">
        <v>714</v>
      </c>
      <c r="E286" s="700" t="s">
        <v>390</v>
      </c>
      <c r="F286" s="700"/>
      <c r="G286" s="699"/>
      <c r="H286" s="699"/>
      <c r="I286" s="699"/>
      <c r="J286" s="254"/>
      <c r="K286" s="503"/>
      <c r="L286" s="503"/>
      <c r="M286" s="504"/>
      <c r="N286" s="207">
        <f>SUM(N287:N291)</f>
        <v>4415000</v>
      </c>
      <c r="O286" s="211"/>
      <c r="P286" s="32"/>
      <c r="Q286" s="37"/>
      <c r="R286" s="327"/>
      <c r="S286" s="37"/>
      <c r="T286" s="37"/>
    </row>
    <row r="287" spans="3:20" ht="18.75" customHeight="1" x14ac:dyDescent="0.25">
      <c r="C287" s="699"/>
      <c r="D287" s="215"/>
      <c r="E287" s="226"/>
      <c r="F287" s="700" t="s">
        <v>47</v>
      </c>
      <c r="G287" s="507" t="s">
        <v>841</v>
      </c>
      <c r="H287" s="699"/>
      <c r="I287" s="699"/>
      <c r="J287" s="254" t="s">
        <v>74</v>
      </c>
      <c r="K287" s="505">
        <v>30</v>
      </c>
      <c r="L287" s="505" t="s">
        <v>155</v>
      </c>
      <c r="M287" s="509">
        <v>90000</v>
      </c>
      <c r="N287" s="210">
        <f t="shared" si="19"/>
        <v>2700000</v>
      </c>
      <c r="O287" s="211"/>
      <c r="P287" s="32"/>
      <c r="Q287" s="37"/>
      <c r="R287" s="327"/>
      <c r="S287" s="37"/>
      <c r="T287" s="37"/>
    </row>
    <row r="288" spans="3:20" ht="18.75" customHeight="1" x14ac:dyDescent="0.25">
      <c r="C288" s="699"/>
      <c r="D288" s="215"/>
      <c r="E288" s="226"/>
      <c r="F288" s="700" t="s">
        <v>48</v>
      </c>
      <c r="G288" s="507" t="s">
        <v>929</v>
      </c>
      <c r="H288" s="699"/>
      <c r="I288" s="699"/>
      <c r="J288" s="254" t="s">
        <v>74</v>
      </c>
      <c r="K288" s="505">
        <v>35</v>
      </c>
      <c r="L288" s="505" t="s">
        <v>150</v>
      </c>
      <c r="M288" s="509">
        <v>25000</v>
      </c>
      <c r="N288" s="210">
        <f t="shared" si="19"/>
        <v>875000</v>
      </c>
      <c r="O288" s="211"/>
      <c r="P288" s="32"/>
      <c r="Q288" s="37"/>
      <c r="R288" s="327"/>
      <c r="S288" s="37"/>
      <c r="T288" s="37"/>
    </row>
    <row r="289" spans="3:20" ht="18.75" customHeight="1" x14ac:dyDescent="0.25">
      <c r="C289" s="699"/>
      <c r="D289" s="215"/>
      <c r="E289" s="226"/>
      <c r="F289" s="700" t="s">
        <v>53</v>
      </c>
      <c r="G289" s="507" t="s">
        <v>930</v>
      </c>
      <c r="H289" s="699"/>
      <c r="I289" s="699"/>
      <c r="J289" s="254" t="s">
        <v>74</v>
      </c>
      <c r="K289" s="505">
        <v>6</v>
      </c>
      <c r="L289" s="505" t="s">
        <v>150</v>
      </c>
      <c r="M289" s="509">
        <v>80000</v>
      </c>
      <c r="N289" s="210">
        <f t="shared" si="19"/>
        <v>480000</v>
      </c>
      <c r="O289" s="211"/>
      <c r="P289" s="32"/>
      <c r="Q289" s="37"/>
      <c r="R289" s="327"/>
      <c r="S289" s="37"/>
      <c r="T289" s="37"/>
    </row>
    <row r="290" spans="3:20" ht="18.75" customHeight="1" x14ac:dyDescent="0.25">
      <c r="C290" s="699"/>
      <c r="D290" s="215"/>
      <c r="E290" s="226"/>
      <c r="F290" s="700" t="s">
        <v>128</v>
      </c>
      <c r="G290" s="507" t="s">
        <v>931</v>
      </c>
      <c r="H290" s="699"/>
      <c r="I290" s="699"/>
      <c r="J290" s="254" t="s">
        <v>74</v>
      </c>
      <c r="K290" s="505">
        <v>6</v>
      </c>
      <c r="L290" s="505" t="s">
        <v>150</v>
      </c>
      <c r="M290" s="509">
        <v>40000</v>
      </c>
      <c r="N290" s="210">
        <f t="shared" si="19"/>
        <v>240000</v>
      </c>
      <c r="O290" s="211"/>
      <c r="P290" s="32"/>
      <c r="Q290" s="37"/>
      <c r="R290" s="327"/>
      <c r="S290" s="37"/>
      <c r="T290" s="37"/>
    </row>
    <row r="291" spans="3:20" ht="18.75" customHeight="1" x14ac:dyDescent="0.25">
      <c r="C291" s="699"/>
      <c r="D291" s="215"/>
      <c r="E291" s="226"/>
      <c r="F291" s="700" t="s">
        <v>143</v>
      </c>
      <c r="G291" s="1031" t="s">
        <v>932</v>
      </c>
      <c r="H291" s="1032"/>
      <c r="I291" s="1033"/>
      <c r="J291" s="254" t="s">
        <v>74</v>
      </c>
      <c r="K291" s="505">
        <v>6</v>
      </c>
      <c r="L291" s="505" t="s">
        <v>150</v>
      </c>
      <c r="M291" s="509">
        <v>20000</v>
      </c>
      <c r="N291" s="210">
        <f t="shared" si="19"/>
        <v>120000</v>
      </c>
      <c r="O291" s="211"/>
      <c r="P291" s="32"/>
      <c r="Q291" s="37"/>
      <c r="R291" s="327"/>
      <c r="S291" s="37"/>
      <c r="T291" s="37"/>
    </row>
    <row r="292" spans="3:20" ht="18.75" customHeight="1" x14ac:dyDescent="0.25">
      <c r="C292" s="699"/>
      <c r="D292" s="505" t="s">
        <v>933</v>
      </c>
      <c r="E292" s="506" t="s">
        <v>264</v>
      </c>
      <c r="F292" s="700"/>
      <c r="G292" s="699"/>
      <c r="H292" s="699"/>
      <c r="I292" s="699"/>
      <c r="J292" s="508"/>
      <c r="K292" s="503"/>
      <c r="L292" s="503"/>
      <c r="M292" s="504"/>
      <c r="N292" s="510">
        <f>N293</f>
        <v>800000</v>
      </c>
      <c r="O292" s="211"/>
      <c r="P292" s="32"/>
      <c r="Q292" s="37"/>
      <c r="R292" s="327"/>
      <c r="S292" s="37"/>
      <c r="T292" s="37"/>
    </row>
    <row r="293" spans="3:20" ht="18.75" customHeight="1" x14ac:dyDescent="0.25">
      <c r="C293" s="699"/>
      <c r="D293" s="215"/>
      <c r="E293" s="226"/>
      <c r="F293" s="700" t="s">
        <v>47</v>
      </c>
      <c r="G293" s="507" t="s">
        <v>934</v>
      </c>
      <c r="H293" s="699"/>
      <c r="I293" s="699"/>
      <c r="J293" s="254" t="s">
        <v>74</v>
      </c>
      <c r="K293" s="505">
        <v>4</v>
      </c>
      <c r="L293" s="505" t="s">
        <v>101</v>
      </c>
      <c r="M293" s="509">
        <v>200000</v>
      </c>
      <c r="N293" s="210">
        <f t="shared" si="19"/>
        <v>800000</v>
      </c>
      <c r="O293" s="211"/>
      <c r="P293" s="32"/>
      <c r="Q293" s="37"/>
      <c r="R293" s="327"/>
      <c r="S293" s="37"/>
      <c r="T293" s="37"/>
    </row>
    <row r="294" spans="3:20" ht="18.75" customHeight="1" x14ac:dyDescent="0.25">
      <c r="C294" s="699"/>
      <c r="D294" s="505" t="s">
        <v>935</v>
      </c>
      <c r="E294" s="507" t="s">
        <v>936</v>
      </c>
      <c r="F294" s="700"/>
      <c r="G294" s="699"/>
      <c r="H294" s="699"/>
      <c r="I294" s="699"/>
      <c r="J294" s="254"/>
      <c r="K294" s="503"/>
      <c r="L294" s="503"/>
      <c r="M294" s="504"/>
      <c r="N294" s="207">
        <f>SUM(N295:N303)</f>
        <v>6720000</v>
      </c>
      <c r="O294" s="211"/>
      <c r="P294" s="32"/>
      <c r="Q294" s="37"/>
      <c r="R294" s="327"/>
      <c r="S294" s="37"/>
      <c r="T294" s="37"/>
    </row>
    <row r="295" spans="3:20" ht="30" customHeight="1" x14ac:dyDescent="0.25">
      <c r="C295" s="699"/>
      <c r="D295" s="215"/>
      <c r="E295" s="226"/>
      <c r="F295" s="511" t="s">
        <v>47</v>
      </c>
      <c r="G295" s="1048" t="s">
        <v>937</v>
      </c>
      <c r="H295" s="1049"/>
      <c r="I295" s="1050"/>
      <c r="J295" s="254" t="s">
        <v>74</v>
      </c>
      <c r="K295" s="512">
        <v>7</v>
      </c>
      <c r="L295" s="746" t="s">
        <v>946</v>
      </c>
      <c r="M295" s="509">
        <v>150000</v>
      </c>
      <c r="N295" s="210">
        <f t="shared" si="19"/>
        <v>1050000</v>
      </c>
      <c r="O295" s="211"/>
      <c r="P295" s="32"/>
      <c r="Q295" s="37"/>
      <c r="R295" s="327"/>
      <c r="S295" s="37"/>
      <c r="T295" s="37"/>
    </row>
    <row r="296" spans="3:20" ht="34.5" customHeight="1" x14ac:dyDescent="0.25">
      <c r="C296" s="699"/>
      <c r="D296" s="215"/>
      <c r="E296" s="226"/>
      <c r="F296" s="511" t="s">
        <v>48</v>
      </c>
      <c r="G296" s="1048" t="s">
        <v>938</v>
      </c>
      <c r="H296" s="1049"/>
      <c r="I296" s="1050"/>
      <c r="J296" s="254" t="s">
        <v>74</v>
      </c>
      <c r="K296" s="512">
        <v>1</v>
      </c>
      <c r="L296" s="505" t="s">
        <v>97</v>
      </c>
      <c r="M296" s="509">
        <v>1500000</v>
      </c>
      <c r="N296" s="210">
        <f t="shared" si="19"/>
        <v>1500000</v>
      </c>
      <c r="O296" s="211"/>
      <c r="P296" s="32"/>
      <c r="Q296" s="37"/>
      <c r="R296" s="327"/>
      <c r="S296" s="37"/>
      <c r="T296" s="37"/>
    </row>
    <row r="297" spans="3:20" ht="30.75" customHeight="1" x14ac:dyDescent="0.25">
      <c r="C297" s="699"/>
      <c r="D297" s="215"/>
      <c r="E297" s="226"/>
      <c r="F297" s="511" t="s">
        <v>53</v>
      </c>
      <c r="G297" s="1048" t="s">
        <v>939</v>
      </c>
      <c r="H297" s="1049"/>
      <c r="I297" s="1050"/>
      <c r="J297" s="254" t="s">
        <v>74</v>
      </c>
      <c r="K297" s="512">
        <v>1</v>
      </c>
      <c r="L297" s="505" t="s">
        <v>653</v>
      </c>
      <c r="M297" s="509">
        <v>500000</v>
      </c>
      <c r="N297" s="210">
        <f t="shared" si="19"/>
        <v>500000</v>
      </c>
      <c r="O297" s="211"/>
      <c r="P297" s="32"/>
      <c r="Q297" s="37"/>
      <c r="R297" s="327"/>
      <c r="S297" s="37"/>
      <c r="T297" s="37"/>
    </row>
    <row r="298" spans="3:20" ht="33" customHeight="1" x14ac:dyDescent="0.25">
      <c r="C298" s="699"/>
      <c r="D298" s="215"/>
      <c r="E298" s="226"/>
      <c r="F298" s="511" t="s">
        <v>128</v>
      </c>
      <c r="G298" s="1048" t="s">
        <v>940</v>
      </c>
      <c r="H298" s="1049"/>
      <c r="I298" s="1050"/>
      <c r="J298" s="254" t="s">
        <v>74</v>
      </c>
      <c r="K298" s="512">
        <v>1</v>
      </c>
      <c r="L298" s="505" t="s">
        <v>150</v>
      </c>
      <c r="M298" s="509">
        <v>150000</v>
      </c>
      <c r="N298" s="210">
        <f t="shared" si="19"/>
        <v>150000</v>
      </c>
      <c r="O298" s="211"/>
      <c r="P298" s="32"/>
      <c r="Q298" s="37"/>
      <c r="R298" s="327"/>
      <c r="S298" s="37"/>
      <c r="T298" s="37"/>
    </row>
    <row r="299" spans="3:20" ht="18.75" customHeight="1" x14ac:dyDescent="0.25">
      <c r="C299" s="699"/>
      <c r="D299" s="215"/>
      <c r="E299" s="226"/>
      <c r="F299" s="700" t="s">
        <v>143</v>
      </c>
      <c r="G299" s="507" t="s">
        <v>941</v>
      </c>
      <c r="H299" s="699"/>
      <c r="I299" s="699"/>
      <c r="J299" s="254" t="s">
        <v>74</v>
      </c>
      <c r="K299" s="512">
        <v>1</v>
      </c>
      <c r="L299" s="505" t="s">
        <v>150</v>
      </c>
      <c r="M299" s="509">
        <v>70000</v>
      </c>
      <c r="N299" s="210">
        <f t="shared" si="19"/>
        <v>70000</v>
      </c>
      <c r="O299" s="211"/>
      <c r="P299" s="32"/>
      <c r="Q299" s="37"/>
      <c r="R299" s="327"/>
      <c r="S299" s="37"/>
      <c r="T299" s="37"/>
    </row>
    <row r="300" spans="3:20" ht="18.75" customHeight="1" x14ac:dyDescent="0.25">
      <c r="C300" s="699"/>
      <c r="D300" s="215"/>
      <c r="E300" s="226"/>
      <c r="F300" s="700" t="s">
        <v>145</v>
      </c>
      <c r="G300" s="507" t="s">
        <v>942</v>
      </c>
      <c r="H300" s="699"/>
      <c r="I300" s="699"/>
      <c r="J300" s="254" t="s">
        <v>74</v>
      </c>
      <c r="K300" s="512">
        <v>1</v>
      </c>
      <c r="L300" s="505" t="s">
        <v>150</v>
      </c>
      <c r="M300" s="509">
        <v>50000</v>
      </c>
      <c r="N300" s="210">
        <f t="shared" si="19"/>
        <v>50000</v>
      </c>
      <c r="O300" s="211"/>
      <c r="P300" s="32"/>
      <c r="Q300" s="37"/>
      <c r="R300" s="327"/>
      <c r="S300" s="37"/>
      <c r="T300" s="37"/>
    </row>
    <row r="301" spans="3:20" ht="18.75" customHeight="1" x14ac:dyDescent="0.25">
      <c r="C301" s="699"/>
      <c r="D301" s="215"/>
      <c r="E301" s="226"/>
      <c r="F301" s="700" t="s">
        <v>146</v>
      </c>
      <c r="G301" s="507" t="s">
        <v>943</v>
      </c>
      <c r="H301" s="699"/>
      <c r="I301" s="699"/>
      <c r="J301" s="254" t="s">
        <v>74</v>
      </c>
      <c r="K301" s="512">
        <v>1</v>
      </c>
      <c r="L301" s="505" t="s">
        <v>150</v>
      </c>
      <c r="M301" s="509">
        <v>200000</v>
      </c>
      <c r="N301" s="210">
        <f t="shared" si="19"/>
        <v>200000</v>
      </c>
      <c r="O301" s="211"/>
      <c r="P301" s="32"/>
      <c r="Q301" s="37"/>
      <c r="R301" s="327"/>
      <c r="S301" s="37"/>
      <c r="T301" s="37"/>
    </row>
    <row r="302" spans="3:20" ht="18.75" customHeight="1" x14ac:dyDescent="0.25">
      <c r="C302" s="699"/>
      <c r="D302" s="215"/>
      <c r="E302" s="226"/>
      <c r="F302" s="700" t="s">
        <v>147</v>
      </c>
      <c r="G302" s="507" t="s">
        <v>944</v>
      </c>
      <c r="H302" s="699"/>
      <c r="I302" s="699"/>
      <c r="J302" s="254" t="s">
        <v>74</v>
      </c>
      <c r="K302" s="512">
        <v>1</v>
      </c>
      <c r="L302" s="505" t="s">
        <v>150</v>
      </c>
      <c r="M302" s="509">
        <v>50000</v>
      </c>
      <c r="N302" s="210">
        <f t="shared" si="19"/>
        <v>50000</v>
      </c>
      <c r="O302" s="211"/>
      <c r="P302" s="32"/>
      <c r="Q302" s="37"/>
      <c r="R302" s="327"/>
      <c r="S302" s="37"/>
      <c r="T302" s="37"/>
    </row>
    <row r="303" spans="3:20" ht="18.75" customHeight="1" x14ac:dyDescent="0.25">
      <c r="C303" s="699"/>
      <c r="D303" s="215"/>
      <c r="E303" s="226"/>
      <c r="F303" s="700" t="s">
        <v>148</v>
      </c>
      <c r="G303" s="507" t="s">
        <v>945</v>
      </c>
      <c r="H303" s="699"/>
      <c r="I303" s="699"/>
      <c r="J303" s="254" t="s">
        <v>74</v>
      </c>
      <c r="K303" s="512">
        <v>21</v>
      </c>
      <c r="L303" s="505" t="s">
        <v>150</v>
      </c>
      <c r="M303" s="509">
        <v>150000</v>
      </c>
      <c r="N303" s="210">
        <f t="shared" si="19"/>
        <v>3150000</v>
      </c>
      <c r="O303" s="211"/>
      <c r="P303" s="32"/>
      <c r="Q303" s="37"/>
      <c r="R303" s="327"/>
      <c r="S303" s="37"/>
      <c r="T303" s="37"/>
    </row>
    <row r="304" spans="3:20" ht="18.75" customHeight="1" x14ac:dyDescent="0.2">
      <c r="C304" s="699"/>
      <c r="D304" s="215" t="s">
        <v>718</v>
      </c>
      <c r="E304" s="235" t="s">
        <v>947</v>
      </c>
      <c r="F304" s="700"/>
      <c r="G304" s="699"/>
      <c r="H304" s="699"/>
      <c r="I304" s="699"/>
      <c r="J304" s="254"/>
      <c r="K304" s="503"/>
      <c r="L304" s="503"/>
      <c r="M304" s="504"/>
      <c r="N304" s="207">
        <f>SUM(N305:N308)</f>
        <v>10500000</v>
      </c>
      <c r="O304" s="211"/>
      <c r="P304" s="32"/>
      <c r="Q304" s="37"/>
      <c r="R304" s="327"/>
      <c r="S304" s="37"/>
      <c r="T304" s="37"/>
    </row>
    <row r="305" spans="3:20" ht="18.75" customHeight="1" x14ac:dyDescent="0.25">
      <c r="C305" s="699"/>
      <c r="D305" s="215"/>
      <c r="E305" s="226"/>
      <c r="F305" s="700" t="s">
        <v>47</v>
      </c>
      <c r="G305" s="507" t="s">
        <v>948</v>
      </c>
      <c r="H305" s="699"/>
      <c r="I305" s="699"/>
      <c r="J305" s="254" t="s">
        <v>74</v>
      </c>
      <c r="K305" s="505">
        <v>6</v>
      </c>
      <c r="L305" s="505" t="s">
        <v>144</v>
      </c>
      <c r="M305" s="509">
        <v>300000</v>
      </c>
      <c r="N305" s="210">
        <f t="shared" si="19"/>
        <v>1800000</v>
      </c>
      <c r="O305" s="211"/>
      <c r="P305" s="32"/>
      <c r="Q305" s="37"/>
      <c r="R305" s="327"/>
      <c r="S305" s="37"/>
      <c r="T305" s="37"/>
    </row>
    <row r="306" spans="3:20" ht="18.75" customHeight="1" x14ac:dyDescent="0.25">
      <c r="C306" s="699"/>
      <c r="D306" s="215"/>
      <c r="E306" s="226"/>
      <c r="F306" s="700" t="s">
        <v>48</v>
      </c>
      <c r="G306" s="507" t="s">
        <v>949</v>
      </c>
      <c r="H306" s="699"/>
      <c r="I306" s="699"/>
      <c r="J306" s="254" t="s">
        <v>74</v>
      </c>
      <c r="K306" s="505">
        <v>6</v>
      </c>
      <c r="L306" s="505" t="s">
        <v>144</v>
      </c>
      <c r="M306" s="509">
        <v>250000</v>
      </c>
      <c r="N306" s="210">
        <f t="shared" si="19"/>
        <v>1500000</v>
      </c>
      <c r="O306" s="211"/>
      <c r="P306" s="32"/>
      <c r="Q306" s="37"/>
      <c r="R306" s="327"/>
      <c r="S306" s="37"/>
      <c r="T306" s="37"/>
    </row>
    <row r="307" spans="3:20" ht="18.75" customHeight="1" x14ac:dyDescent="0.25">
      <c r="C307" s="699"/>
      <c r="D307" s="215"/>
      <c r="E307" s="226"/>
      <c r="F307" s="700" t="s">
        <v>53</v>
      </c>
      <c r="G307" s="507" t="s">
        <v>950</v>
      </c>
      <c r="H307" s="699"/>
      <c r="I307" s="699"/>
      <c r="J307" s="254" t="s">
        <v>74</v>
      </c>
      <c r="K307" s="505">
        <v>30</v>
      </c>
      <c r="L307" s="505" t="s">
        <v>144</v>
      </c>
      <c r="M307" s="509">
        <v>200000</v>
      </c>
      <c r="N307" s="210">
        <f t="shared" si="19"/>
        <v>6000000</v>
      </c>
      <c r="O307" s="211"/>
      <c r="P307" s="32"/>
      <c r="Q307" s="37"/>
      <c r="R307" s="327"/>
      <c r="S307" s="37"/>
      <c r="T307" s="37"/>
    </row>
    <row r="308" spans="3:20" ht="18.75" customHeight="1" x14ac:dyDescent="0.25">
      <c r="C308" s="699"/>
      <c r="D308" s="215"/>
      <c r="E308" s="226"/>
      <c r="F308" s="700" t="s">
        <v>128</v>
      </c>
      <c r="G308" s="507" t="s">
        <v>951</v>
      </c>
      <c r="H308" s="699"/>
      <c r="I308" s="699"/>
      <c r="J308" s="254" t="s">
        <v>74</v>
      </c>
      <c r="K308" s="505">
        <v>6</v>
      </c>
      <c r="L308" s="505" t="s">
        <v>144</v>
      </c>
      <c r="M308" s="509">
        <v>200000</v>
      </c>
      <c r="N308" s="210">
        <f t="shared" si="19"/>
        <v>1200000</v>
      </c>
      <c r="O308" s="211"/>
      <c r="P308" s="32"/>
      <c r="Q308" s="37"/>
      <c r="R308" s="327"/>
      <c r="S308" s="37"/>
      <c r="T308" s="37"/>
    </row>
    <row r="309" spans="3:20" ht="32.25" customHeight="1" x14ac:dyDescent="0.25">
      <c r="C309" s="699"/>
      <c r="D309" s="513" t="s">
        <v>952</v>
      </c>
      <c r="E309" s="1048" t="s">
        <v>953</v>
      </c>
      <c r="F309" s="1049"/>
      <c r="G309" s="1049"/>
      <c r="H309" s="1049"/>
      <c r="I309" s="1050"/>
      <c r="J309" s="254"/>
      <c r="K309" s="503"/>
      <c r="L309" s="503"/>
      <c r="M309" s="504"/>
      <c r="N309" s="207">
        <f>SUM(N310:N311)</f>
        <v>12750000</v>
      </c>
      <c r="O309" s="211"/>
      <c r="P309" s="32"/>
      <c r="Q309" s="37"/>
      <c r="R309" s="327"/>
      <c r="S309" s="37"/>
      <c r="T309" s="37"/>
    </row>
    <row r="310" spans="3:20" ht="18.75" customHeight="1" x14ac:dyDescent="0.25">
      <c r="C310" s="699"/>
      <c r="D310" s="215"/>
      <c r="E310" s="226"/>
      <c r="F310" s="700" t="s">
        <v>47</v>
      </c>
      <c r="G310" s="507" t="s">
        <v>954</v>
      </c>
      <c r="H310" s="699"/>
      <c r="I310" s="699"/>
      <c r="J310" s="254" t="s">
        <v>74</v>
      </c>
      <c r="K310" s="505">
        <v>10</v>
      </c>
      <c r="L310" s="505" t="s">
        <v>956</v>
      </c>
      <c r="M310" s="509">
        <v>850000</v>
      </c>
      <c r="N310" s="210">
        <f t="shared" si="19"/>
        <v>8500000</v>
      </c>
      <c r="O310" s="211"/>
      <c r="P310" s="32"/>
      <c r="Q310" s="37"/>
      <c r="R310" s="327"/>
      <c r="S310" s="37"/>
      <c r="T310" s="37"/>
    </row>
    <row r="311" spans="3:20" ht="18.75" customHeight="1" x14ac:dyDescent="0.25">
      <c r="C311" s="699"/>
      <c r="D311" s="215"/>
      <c r="E311" s="226"/>
      <c r="F311" s="700" t="s">
        <v>48</v>
      </c>
      <c r="G311" s="507" t="s">
        <v>955</v>
      </c>
      <c r="H311" s="699"/>
      <c r="I311" s="699"/>
      <c r="J311" s="254" t="s">
        <v>74</v>
      </c>
      <c r="K311" s="505">
        <v>5</v>
      </c>
      <c r="L311" s="505" t="s">
        <v>956</v>
      </c>
      <c r="M311" s="509">
        <v>850000</v>
      </c>
      <c r="N311" s="210">
        <f t="shared" si="19"/>
        <v>4250000</v>
      </c>
      <c r="O311" s="211"/>
      <c r="P311" s="32"/>
      <c r="Q311" s="37"/>
      <c r="R311" s="327"/>
      <c r="S311" s="37"/>
      <c r="T311" s="37"/>
    </row>
    <row r="312" spans="3:20" ht="19.5" customHeight="1" x14ac:dyDescent="0.2">
      <c r="C312" s="699"/>
      <c r="D312" s="215"/>
      <c r="E312" s="215"/>
      <c r="F312" s="246"/>
      <c r="G312" s="1034" t="s">
        <v>199</v>
      </c>
      <c r="H312" s="1034"/>
      <c r="I312" s="1034"/>
      <c r="J312" s="277"/>
      <c r="K312" s="274"/>
      <c r="L312" s="274"/>
      <c r="M312" s="316"/>
      <c r="N312" s="207"/>
      <c r="O312" s="514">
        <f>O5</f>
        <v>1004630801.28</v>
      </c>
      <c r="Q312" s="37"/>
      <c r="R312" s="327">
        <v>3674000</v>
      </c>
      <c r="S312" s="37"/>
      <c r="T312" s="37"/>
    </row>
    <row r="313" spans="3:20" ht="3.75" customHeight="1" x14ac:dyDescent="0.2">
      <c r="C313" s="324"/>
      <c r="D313" s="328"/>
      <c r="E313" s="328"/>
      <c r="F313" s="719"/>
      <c r="G313" s="329"/>
      <c r="H313" s="719"/>
      <c r="I313" s="330"/>
      <c r="J313" s="330"/>
      <c r="K313" s="331"/>
      <c r="L313" s="716"/>
      <c r="M313" s="331"/>
      <c r="N313" s="331"/>
      <c r="O313" s="332"/>
      <c r="Q313" s="37"/>
      <c r="R313" s="327"/>
      <c r="S313" s="37"/>
      <c r="T313" s="37"/>
    </row>
    <row r="314" spans="3:20" x14ac:dyDescent="0.2">
      <c r="C314" s="324"/>
      <c r="D314" s="1029" t="s">
        <v>182</v>
      </c>
      <c r="E314" s="1029"/>
      <c r="F314" s="1029"/>
      <c r="G314" s="1029"/>
      <c r="H314" s="1029"/>
      <c r="I314" s="1029"/>
      <c r="J314" s="718"/>
      <c r="K314" s="331"/>
      <c r="L314" s="1028" t="s">
        <v>969</v>
      </c>
      <c r="M314" s="1028"/>
      <c r="N314" s="1028"/>
      <c r="O314" s="1028"/>
      <c r="Q314" s="37"/>
      <c r="R314" s="327">
        <f>SUM(R254:R313)</f>
        <v>697435221.12</v>
      </c>
      <c r="S314" s="37"/>
      <c r="T314" s="37"/>
    </row>
    <row r="315" spans="3:20" x14ac:dyDescent="0.2">
      <c r="C315" s="324"/>
      <c r="D315" s="1029" t="s">
        <v>106</v>
      </c>
      <c r="E315" s="1029"/>
      <c r="F315" s="1029"/>
      <c r="G315" s="1029"/>
      <c r="H315" s="1029"/>
      <c r="I315" s="1029"/>
      <c r="J315" s="718"/>
      <c r="K315" s="331"/>
      <c r="L315" s="1028" t="s">
        <v>197</v>
      </c>
      <c r="M315" s="1028"/>
      <c r="N315" s="1028"/>
      <c r="O315" s="1028"/>
      <c r="Q315" s="37"/>
      <c r="R315" s="327"/>
      <c r="S315" s="37"/>
      <c r="T315" s="37"/>
    </row>
    <row r="316" spans="3:20" ht="12.75" customHeight="1" x14ac:dyDescent="0.2">
      <c r="C316" s="324"/>
      <c r="D316" s="1030"/>
      <c r="E316" s="1030"/>
      <c r="F316" s="1030"/>
      <c r="G316" s="1030"/>
      <c r="H316" s="1030"/>
      <c r="I316" s="1030"/>
      <c r="J316" s="719"/>
      <c r="K316" s="331"/>
      <c r="L316" s="1027"/>
      <c r="M316" s="1027"/>
      <c r="N316" s="1027"/>
      <c r="O316" s="1027"/>
      <c r="Q316" s="37"/>
      <c r="R316" s="327"/>
      <c r="S316" s="37"/>
      <c r="T316" s="37"/>
    </row>
    <row r="317" spans="3:20" ht="8.25" customHeight="1" x14ac:dyDescent="0.2">
      <c r="C317" s="324"/>
      <c r="D317" s="1030"/>
      <c r="E317" s="1030"/>
      <c r="F317" s="1030"/>
      <c r="G317" s="1030"/>
      <c r="H317" s="1030"/>
      <c r="I317" s="1030"/>
      <c r="J317" s="719"/>
      <c r="K317" s="331"/>
      <c r="L317" s="1027"/>
      <c r="M317" s="1027"/>
      <c r="N317" s="1027"/>
      <c r="O317" s="1027"/>
      <c r="P317" s="32"/>
      <c r="Q317" s="37"/>
      <c r="R317" s="327"/>
      <c r="S317" s="37"/>
      <c r="T317" s="37"/>
    </row>
    <row r="318" spans="3:20" ht="8.25" customHeight="1" x14ac:dyDescent="0.2">
      <c r="C318" s="324"/>
      <c r="D318" s="719"/>
      <c r="E318" s="719"/>
      <c r="F318" s="719"/>
      <c r="G318" s="719"/>
      <c r="H318" s="719"/>
      <c r="I318" s="719"/>
      <c r="J318" s="719"/>
      <c r="K318" s="331"/>
      <c r="L318" s="716"/>
      <c r="M318" s="716"/>
      <c r="N318" s="716"/>
      <c r="O318" s="716"/>
      <c r="P318" s="32"/>
      <c r="Q318" s="37"/>
      <c r="R318" s="327"/>
      <c r="S318" s="37"/>
      <c r="T318" s="37"/>
    </row>
    <row r="319" spans="3:20" ht="13.5" customHeight="1" x14ac:dyDescent="0.2">
      <c r="C319" s="324"/>
      <c r="D319" s="1030"/>
      <c r="E319" s="1030"/>
      <c r="F319" s="1030"/>
      <c r="G319" s="1030"/>
      <c r="H319" s="1030"/>
      <c r="I319" s="1030"/>
      <c r="J319" s="719"/>
      <c r="K319" s="331"/>
      <c r="L319" s="1027"/>
      <c r="M319" s="1027"/>
      <c r="N319" s="1027"/>
      <c r="O319" s="1027"/>
      <c r="Q319" s="37"/>
      <c r="R319" s="37"/>
      <c r="S319" s="37"/>
      <c r="T319" s="37"/>
    </row>
    <row r="320" spans="3:20" x14ac:dyDescent="0.2">
      <c r="C320" s="324"/>
      <c r="D320" s="1029" t="s">
        <v>107</v>
      </c>
      <c r="E320" s="1029"/>
      <c r="F320" s="1029"/>
      <c r="G320" s="1029"/>
      <c r="H320" s="1029"/>
      <c r="I320" s="1029"/>
      <c r="J320" s="718"/>
      <c r="K320" s="333"/>
      <c r="L320" s="1028" t="s">
        <v>105</v>
      </c>
      <c r="M320" s="1028"/>
      <c r="N320" s="1028"/>
      <c r="O320" s="1028"/>
      <c r="Q320" s="37"/>
      <c r="R320" s="37"/>
      <c r="S320" s="37"/>
      <c r="T320" s="37"/>
    </row>
    <row r="321" spans="3:20" x14ac:dyDescent="0.2">
      <c r="C321" s="324"/>
      <c r="D321" s="719"/>
      <c r="E321" s="719"/>
      <c r="F321" s="334"/>
      <c r="G321" s="334"/>
      <c r="H321" s="334"/>
      <c r="I321" s="333"/>
      <c r="J321" s="333"/>
      <c r="K321" s="233"/>
      <c r="L321" s="233"/>
      <c r="M321" s="717"/>
      <c r="N321" s="717"/>
      <c r="O321" s="233"/>
      <c r="Q321" s="37"/>
      <c r="R321" s="37"/>
      <c r="S321" s="37"/>
      <c r="T321" s="37"/>
    </row>
    <row r="322" spans="3:20" x14ac:dyDescent="0.2">
      <c r="D322" s="73"/>
      <c r="E322" s="73"/>
      <c r="F322" s="335"/>
      <c r="G322" s="114"/>
      <c r="H322" s="114"/>
      <c r="I322" s="687"/>
      <c r="J322" s="336"/>
      <c r="K322" s="687"/>
      <c r="L322" s="687"/>
      <c r="M322" s="686"/>
      <c r="N322" s="686"/>
      <c r="O322" s="337"/>
      <c r="Q322" s="37"/>
      <c r="R322" s="37"/>
      <c r="S322" s="37"/>
      <c r="T322" s="37"/>
    </row>
    <row r="323" spans="3:20" x14ac:dyDescent="0.2">
      <c r="D323" s="73"/>
      <c r="E323" s="73"/>
      <c r="F323" s="335"/>
      <c r="G323" s="114"/>
      <c r="H323" s="114"/>
      <c r="I323" s="338"/>
      <c r="J323" s="339"/>
      <c r="K323" s="687"/>
      <c r="L323" s="687"/>
      <c r="M323" s="686"/>
      <c r="N323" s="686"/>
      <c r="O323" s="337"/>
      <c r="Q323" s="37"/>
      <c r="R323" s="37"/>
      <c r="S323" s="37"/>
      <c r="T323" s="37"/>
    </row>
    <row r="324" spans="3:20" x14ac:dyDescent="0.2">
      <c r="D324" s="338"/>
      <c r="E324" s="338"/>
      <c r="F324" s="335"/>
      <c r="G324" s="114"/>
      <c r="H324" s="114"/>
      <c r="I324" s="338"/>
      <c r="J324" s="339"/>
      <c r="K324" s="687"/>
      <c r="L324" s="687"/>
      <c r="M324" s="686"/>
      <c r="N324" s="686"/>
      <c r="O324" s="337"/>
      <c r="Q324" s="37"/>
      <c r="R324" s="37"/>
      <c r="S324" s="37"/>
      <c r="T324" s="37"/>
    </row>
    <row r="325" spans="3:20" x14ac:dyDescent="0.2">
      <c r="D325" s="114"/>
      <c r="E325" s="114"/>
      <c r="F325" s="335"/>
      <c r="G325" s="114"/>
      <c r="H325" s="114"/>
      <c r="I325" s="338"/>
      <c r="J325" s="339"/>
      <c r="K325" s="687"/>
      <c r="L325" s="687"/>
      <c r="M325" s="686"/>
      <c r="N325" s="686"/>
      <c r="O325" s="337"/>
      <c r="P325" s="37"/>
      <c r="Q325" s="37"/>
      <c r="R325" s="37"/>
      <c r="S325" s="37"/>
      <c r="T325" s="37"/>
    </row>
    <row r="326" spans="3:20" x14ac:dyDescent="0.2">
      <c r="D326" s="335"/>
      <c r="E326" s="335"/>
      <c r="F326" s="335"/>
      <c r="G326" s="114"/>
      <c r="H326" s="114"/>
      <c r="I326" s="338"/>
      <c r="J326" s="339"/>
      <c r="K326" s="687"/>
      <c r="L326" s="687"/>
      <c r="M326" s="686"/>
      <c r="N326" s="686"/>
      <c r="O326" s="337"/>
      <c r="P326" s="37"/>
      <c r="Q326" s="37"/>
      <c r="R326" s="37"/>
      <c r="S326" s="37"/>
      <c r="T326" s="37"/>
    </row>
  </sheetData>
  <mergeCells count="126">
    <mergeCell ref="E264:I264"/>
    <mergeCell ref="G295:I295"/>
    <mergeCell ref="G296:I296"/>
    <mergeCell ref="G297:I297"/>
    <mergeCell ref="G298:I298"/>
    <mergeCell ref="E309:I309"/>
    <mergeCell ref="G291:I291"/>
    <mergeCell ref="G209:I209"/>
    <mergeCell ref="G105:I105"/>
    <mergeCell ref="G57:I57"/>
    <mergeCell ref="G58:I58"/>
    <mergeCell ref="G59:I59"/>
    <mergeCell ref="G64:I64"/>
    <mergeCell ref="G63:I63"/>
    <mergeCell ref="G60:I60"/>
    <mergeCell ref="G61:I61"/>
    <mergeCell ref="G77:I77"/>
    <mergeCell ref="G78:I78"/>
    <mergeCell ref="G62:I62"/>
    <mergeCell ref="G79:I79"/>
    <mergeCell ref="G93:I93"/>
    <mergeCell ref="G87:I87"/>
    <mergeCell ref="G65:I65"/>
    <mergeCell ref="G76:I76"/>
    <mergeCell ref="G85:I85"/>
    <mergeCell ref="G68:I68"/>
    <mergeCell ref="G70:I70"/>
    <mergeCell ref="G95:I95"/>
    <mergeCell ref="G96:I96"/>
    <mergeCell ref="G84:I84"/>
    <mergeCell ref="G202:I202"/>
    <mergeCell ref="G187:I187"/>
    <mergeCell ref="E195:I195"/>
    <mergeCell ref="G196:I196"/>
    <mergeCell ref="G312:I312"/>
    <mergeCell ref="D1:O1"/>
    <mergeCell ref="D2:O2"/>
    <mergeCell ref="K3:K4"/>
    <mergeCell ref="L3:L4"/>
    <mergeCell ref="M3:N3"/>
    <mergeCell ref="O3:O4"/>
    <mergeCell ref="H3:I4"/>
    <mergeCell ref="C3:G4"/>
    <mergeCell ref="E34:I34"/>
    <mergeCell ref="E6:I6"/>
    <mergeCell ref="G14:I14"/>
    <mergeCell ref="G21:I21"/>
    <mergeCell ref="G188:I188"/>
    <mergeCell ref="G179:I179"/>
    <mergeCell ref="G232:I232"/>
    <mergeCell ref="G225:I225"/>
    <mergeCell ref="G55:I55"/>
    <mergeCell ref="G104:I104"/>
    <mergeCell ref="G263:I263"/>
    <mergeCell ref="G254:I254"/>
    <mergeCell ref="G255:I255"/>
    <mergeCell ref="G256:I256"/>
    <mergeCell ref="G261:I261"/>
    <mergeCell ref="E241:I241"/>
    <mergeCell ref="G243:I243"/>
    <mergeCell ref="G244:I244"/>
    <mergeCell ref="G262:I262"/>
    <mergeCell ref="E252:I252"/>
    <mergeCell ref="G249:I249"/>
    <mergeCell ref="G250:I250"/>
    <mergeCell ref="G251:I251"/>
    <mergeCell ref="L319:O319"/>
    <mergeCell ref="L320:O320"/>
    <mergeCell ref="D314:I314"/>
    <mergeCell ref="D315:I315"/>
    <mergeCell ref="D316:I316"/>
    <mergeCell ref="D317:I317"/>
    <mergeCell ref="D319:I319"/>
    <mergeCell ref="D320:I320"/>
    <mergeCell ref="L314:O314"/>
    <mergeCell ref="L315:O315"/>
    <mergeCell ref="L316:O316"/>
    <mergeCell ref="L317:O317"/>
    <mergeCell ref="E43:I43"/>
    <mergeCell ref="E37:I37"/>
    <mergeCell ref="E45:I45"/>
    <mergeCell ref="E82:I82"/>
    <mergeCell ref="E90:I90"/>
    <mergeCell ref="E139:I139"/>
    <mergeCell ref="G175:I175"/>
    <mergeCell ref="G213:I213"/>
    <mergeCell ref="G216:I216"/>
    <mergeCell ref="G204:I204"/>
    <mergeCell ref="G205:I205"/>
    <mergeCell ref="G214:I214"/>
    <mergeCell ref="G164:I164"/>
    <mergeCell ref="G165:I165"/>
    <mergeCell ref="G75:I75"/>
    <mergeCell ref="G66:I66"/>
    <mergeCell ref="G67:I67"/>
    <mergeCell ref="E162:I162"/>
    <mergeCell ref="E197:I197"/>
    <mergeCell ref="E210:I210"/>
    <mergeCell ref="G167:I167"/>
    <mergeCell ref="G81:I81"/>
    <mergeCell ref="G83:I83"/>
    <mergeCell ref="E184:I184"/>
    <mergeCell ref="E49:I49"/>
    <mergeCell ref="G51:I51"/>
    <mergeCell ref="G52:I52"/>
    <mergeCell ref="G53:I53"/>
    <mergeCell ref="G54:I54"/>
    <mergeCell ref="G56:I56"/>
    <mergeCell ref="G80:I80"/>
    <mergeCell ref="G233:I233"/>
    <mergeCell ref="G218:I218"/>
    <mergeCell ref="G219:I219"/>
    <mergeCell ref="G231:I231"/>
    <mergeCell ref="E222:I222"/>
    <mergeCell ref="E211:I211"/>
    <mergeCell ref="G221:I221"/>
    <mergeCell ref="G220:I220"/>
    <mergeCell ref="G94:I94"/>
    <mergeCell ref="G224:I224"/>
    <mergeCell ref="G168:I168"/>
    <mergeCell ref="G169:I169"/>
    <mergeCell ref="G71:I71"/>
    <mergeCell ref="G73:I73"/>
    <mergeCell ref="G206:I206"/>
    <mergeCell ref="G208:I208"/>
    <mergeCell ref="E198:I198"/>
  </mergeCells>
  <phoneticPr fontId="48" type="noConversion"/>
  <printOptions horizontalCentered="1"/>
  <pageMargins left="0.27559055118110237" right="0.23622047244094491" top="0.59055118110236227" bottom="0" header="0.31496062992125984" footer="0.31496062992125984"/>
  <pageSetup scale="70" orientation="portrait" horizontalDpi="360" verticalDpi="360" r:id="rId1"/>
  <headerFooter>
    <oddFooter>&amp;L</oddFooter>
  </headerFooter>
  <ignoredErrors>
    <ignoredError sqref="N45 N52:N53 N90 N92 N107 N112 N118 N130:N131 N132:N134 N136 N147 N166 N170 N176 N201 N215 N227 N230 N234 N245 N248 N257 N260 N139" formula="1"/>
    <ignoredError sqref="F191:F194 F158:F161 E46:I46 F91 E98:G98 F113 K75:K76 F131 F164:F165 E177:F181 G224:I225 E228:F229 F235:F240 E258:F259 F18:F21 F148 F202:G206 F208 F218:F221 F216:G216 E189:F189 E184 E49:I49 E47:F48 H47:I48 E108:G108 E104 E111:F111 K78:K81 F83 E99:E102 G99:G102 F137:F138 F38:F42 G50:I50 F93:F96 G97 G107 E110:G110 G109 F133 F135 F140:F141 F167:F169 F171:F172 F174 E185:F185 E187:F187 F186 E224:F225 E231:F233 E254:I255 G253:I253 G242:I242 E246:I247 G245:I245 E249:I252 G248:I248 E312:F312 E243:E244 G243:I243 G244:I244 E256:F256 H256:I256 E261:F26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87"/>
  <sheetViews>
    <sheetView topLeftCell="B55" zoomScaleNormal="100" workbookViewId="0">
      <selection activeCell="E61" sqref="E61"/>
    </sheetView>
  </sheetViews>
  <sheetFormatPr defaultRowHeight="14.25" x14ac:dyDescent="0.2"/>
  <cols>
    <col min="1" max="1" width="4.7109375" style="37" hidden="1" customWidth="1"/>
    <col min="2" max="2" width="9.42578125" style="37" customWidth="1"/>
    <col min="3" max="3" width="4.7109375" style="37" customWidth="1"/>
    <col min="4" max="4" width="2.5703125" style="37" customWidth="1"/>
    <col min="5" max="5" width="48" style="37" customWidth="1"/>
    <col min="6" max="6" width="17.140625" style="37" customWidth="1"/>
    <col min="7" max="7" width="16.42578125" style="37" customWidth="1"/>
    <col min="8" max="8" width="15.42578125" style="37" customWidth="1"/>
    <col min="9" max="9" width="14.7109375" style="37" customWidth="1"/>
    <col min="10" max="10" width="14.85546875" style="37" customWidth="1"/>
    <col min="11" max="11" width="13.7109375" style="37" customWidth="1"/>
    <col min="12" max="12" width="14.28515625" style="37" customWidth="1"/>
    <col min="13" max="13" width="19.28515625" style="37" customWidth="1"/>
    <col min="14" max="14" width="18.7109375" style="37" bestFit="1" customWidth="1"/>
    <col min="15" max="16384" width="9.140625" style="37"/>
  </cols>
  <sheetData>
    <row r="1" spans="1:13" ht="15.75" x14ac:dyDescent="0.25">
      <c r="A1" s="1035" t="s">
        <v>0</v>
      </c>
      <c r="B1" s="1035"/>
      <c r="C1" s="1035"/>
      <c r="D1" s="1035"/>
      <c r="E1" s="1035"/>
      <c r="F1" s="1035"/>
      <c r="G1" s="1035"/>
      <c r="H1" s="1035"/>
      <c r="I1" s="1035"/>
      <c r="J1" s="1035"/>
      <c r="K1" s="1035"/>
      <c r="L1" s="1035"/>
      <c r="M1" s="726"/>
    </row>
    <row r="2" spans="1:13" x14ac:dyDescent="0.2">
      <c r="A2" s="80" t="s">
        <v>1</v>
      </c>
      <c r="B2" s="80"/>
      <c r="C2" s="80"/>
      <c r="D2" s="80"/>
      <c r="E2" s="301" t="s">
        <v>592</v>
      </c>
      <c r="F2" s="302"/>
      <c r="G2" s="302"/>
      <c r="H2" s="302"/>
      <c r="I2" s="302"/>
      <c r="J2" s="302"/>
      <c r="K2" s="302" t="s">
        <v>2</v>
      </c>
      <c r="L2" s="302" t="s">
        <v>3</v>
      </c>
      <c r="M2" s="302"/>
    </row>
    <row r="3" spans="1:13" x14ac:dyDescent="0.2">
      <c r="A3" s="80" t="s">
        <v>4</v>
      </c>
      <c r="B3" s="80"/>
      <c r="C3" s="80"/>
      <c r="D3" s="80"/>
      <c r="E3" s="303" t="s">
        <v>591</v>
      </c>
      <c r="F3" s="304"/>
      <c r="G3" s="304"/>
      <c r="H3" s="304"/>
      <c r="I3" s="304"/>
      <c r="J3" s="304"/>
      <c r="K3" s="304" t="s">
        <v>6</v>
      </c>
      <c r="L3" s="304" t="s">
        <v>7</v>
      </c>
      <c r="M3" s="302"/>
    </row>
    <row r="4" spans="1:13" x14ac:dyDescent="0.2">
      <c r="A4" s="1067" t="s">
        <v>8</v>
      </c>
      <c r="B4" s="768"/>
      <c r="C4" s="774"/>
      <c r="D4" s="1059" t="s">
        <v>9</v>
      </c>
      <c r="E4" s="1059"/>
      <c r="F4" s="1060" t="s">
        <v>10</v>
      </c>
      <c r="G4" s="1060"/>
      <c r="H4" s="1060"/>
      <c r="I4" s="1060"/>
      <c r="J4" s="1060"/>
      <c r="K4" s="1060"/>
      <c r="L4" s="1060"/>
      <c r="M4" s="387"/>
    </row>
    <row r="5" spans="1:13" ht="15.75" customHeight="1" x14ac:dyDescent="0.2">
      <c r="A5" s="1067"/>
      <c r="B5" s="768"/>
      <c r="C5" s="778"/>
      <c r="D5" s="1059"/>
      <c r="E5" s="1059"/>
      <c r="F5" s="1059" t="s">
        <v>11</v>
      </c>
      <c r="G5" s="1059" t="s">
        <v>12</v>
      </c>
      <c r="H5" s="1059" t="s">
        <v>13</v>
      </c>
      <c r="I5" s="1060" t="s">
        <v>14</v>
      </c>
      <c r="J5" s="1060"/>
      <c r="K5" s="728"/>
      <c r="L5" s="1061" t="s">
        <v>558</v>
      </c>
      <c r="M5" s="388"/>
    </row>
    <row r="6" spans="1:13" ht="30.75" customHeight="1" x14ac:dyDescent="0.2">
      <c r="A6" s="1067"/>
      <c r="B6" s="768"/>
      <c r="C6" s="778"/>
      <c r="D6" s="1059"/>
      <c r="E6" s="1059"/>
      <c r="F6" s="1059"/>
      <c r="G6" s="1059"/>
      <c r="H6" s="1059"/>
      <c r="I6" s="1059" t="s">
        <v>15</v>
      </c>
      <c r="J6" s="1059" t="s">
        <v>16</v>
      </c>
      <c r="K6" s="729" t="s">
        <v>557</v>
      </c>
      <c r="L6" s="1062"/>
      <c r="M6" s="388"/>
    </row>
    <row r="7" spans="1:13" ht="11.25" customHeight="1" x14ac:dyDescent="0.2">
      <c r="A7" s="1067"/>
      <c r="B7" s="768"/>
      <c r="C7" s="779"/>
      <c r="D7" s="1059"/>
      <c r="E7" s="1059"/>
      <c r="F7" s="1059"/>
      <c r="G7" s="1059"/>
      <c r="H7" s="1059"/>
      <c r="I7" s="1059"/>
      <c r="J7" s="1059"/>
      <c r="K7" s="730"/>
      <c r="L7" s="1063"/>
      <c r="M7" s="388"/>
    </row>
    <row r="8" spans="1:13" x14ac:dyDescent="0.2">
      <c r="A8" s="764" t="s">
        <v>17</v>
      </c>
      <c r="B8" s="768"/>
      <c r="C8" s="774">
        <v>1</v>
      </c>
      <c r="D8" s="1064" t="str">
        <f>'DAFTAR USULAN'!C9</f>
        <v>PENYELENGGARAAN PEMERINTAHAN DESA</v>
      </c>
      <c r="E8" s="1065"/>
      <c r="F8" s="364"/>
      <c r="G8" s="365"/>
      <c r="H8" s="366"/>
      <c r="I8" s="366"/>
      <c r="J8" s="366"/>
      <c r="K8" s="367"/>
      <c r="L8" s="367"/>
      <c r="M8" s="389"/>
    </row>
    <row r="9" spans="1:13" ht="26.25" customHeight="1" x14ac:dyDescent="0.2">
      <c r="A9" s="519" t="s">
        <v>30</v>
      </c>
      <c r="B9" s="783"/>
      <c r="C9" s="775"/>
      <c r="D9" s="1066" t="str">
        <f>'DAFTAR USULAN'!E10</f>
        <v>Penyelenggaraan Belanja Siltap, Tunjangan dan Operasional Pemerintahan Desa</v>
      </c>
      <c r="E9" s="1066"/>
      <c r="F9" s="368"/>
      <c r="G9" s="369"/>
      <c r="H9" s="366"/>
      <c r="I9" s="366"/>
      <c r="J9" s="366"/>
      <c r="K9" s="367"/>
      <c r="L9" s="367"/>
      <c r="M9" s="389"/>
    </row>
    <row r="10" spans="1:13" x14ac:dyDescent="0.2">
      <c r="A10" s="766"/>
      <c r="B10" s="784"/>
      <c r="C10" s="776"/>
      <c r="D10" s="769">
        <v>1</v>
      </c>
      <c r="E10" s="372" t="str">
        <f>'RKP DESA'!F11</f>
        <v>Penyediaan Penghasilan Tetap &amp; Tunjangan Perbekel</v>
      </c>
      <c r="F10" s="370"/>
      <c r="G10" s="371">
        <f>'RKP DESA'!K11</f>
        <v>63600000</v>
      </c>
      <c r="H10" s="366"/>
      <c r="I10" s="366"/>
      <c r="J10" s="366"/>
      <c r="K10" s="367"/>
      <c r="L10" s="367"/>
      <c r="M10" s="389"/>
    </row>
    <row r="11" spans="1:13" x14ac:dyDescent="0.2">
      <c r="A11" s="766"/>
      <c r="B11" s="784"/>
      <c r="C11" s="776"/>
      <c r="D11" s="769">
        <v>2</v>
      </c>
      <c r="E11" s="378" t="str">
        <f>'RKP DESA'!F12</f>
        <v>Penyediaan Penghasilan Tetap &amp; Tunjangan Perangkat Desa</v>
      </c>
      <c r="F11" s="370"/>
      <c r="G11" s="371">
        <f>'RKP DESA'!K12</f>
        <v>514000000</v>
      </c>
      <c r="H11" s="366"/>
      <c r="I11" s="366"/>
      <c r="J11" s="366"/>
      <c r="K11" s="367"/>
      <c r="L11" s="367"/>
      <c r="M11" s="389"/>
    </row>
    <row r="12" spans="1:13" ht="12" customHeight="1" x14ac:dyDescent="0.2">
      <c r="A12" s="766"/>
      <c r="B12" s="784"/>
      <c r="C12" s="776"/>
      <c r="D12" s="769">
        <v>3</v>
      </c>
      <c r="E12" s="372" t="str">
        <f>'RKP DESA'!F13</f>
        <v>Penyediaan Jaminan Sosial Perbekel dan Perangkat Desa</v>
      </c>
      <c r="F12" s="370"/>
      <c r="G12" s="371">
        <f>'RKP DESA'!K13</f>
        <v>36166221.119999997</v>
      </c>
      <c r="H12" s="366"/>
      <c r="I12" s="366"/>
      <c r="J12" s="366"/>
      <c r="K12" s="367"/>
      <c r="L12" s="367"/>
      <c r="M12" s="389"/>
    </row>
    <row r="13" spans="1:13" ht="27" customHeight="1" x14ac:dyDescent="0.2">
      <c r="A13" s="766"/>
      <c r="B13" s="784"/>
      <c r="C13" s="776"/>
      <c r="D13" s="770">
        <v>4</v>
      </c>
      <c r="E13" s="495" t="str">
        <f>'RKP DESA'!F14</f>
        <v>Penyediaan Operasional Pemerintah Desa (ATK,Honor PKPKD dan PPKD dll))</v>
      </c>
      <c r="F13" s="370"/>
      <c r="G13" s="371">
        <f>'RKP DESA'!K14</f>
        <v>235097580.16</v>
      </c>
      <c r="H13" s="366"/>
      <c r="I13" s="366"/>
      <c r="J13" s="366"/>
      <c r="K13" s="367"/>
      <c r="L13" s="367"/>
      <c r="M13" s="389"/>
    </row>
    <row r="14" spans="1:13" ht="15.75" customHeight="1" x14ac:dyDescent="0.2">
      <c r="A14" s="766"/>
      <c r="B14" s="784"/>
      <c r="C14" s="776"/>
      <c r="D14" s="770">
        <v>5</v>
      </c>
      <c r="E14" s="494" t="str">
        <f>'RKP DESA'!F15</f>
        <v>Penyediaan Tunjangan BPD</v>
      </c>
      <c r="F14" s="374"/>
      <c r="G14" s="371">
        <f>'RKP DESA'!K15</f>
        <v>20400000</v>
      </c>
      <c r="H14" s="366"/>
      <c r="I14" s="366"/>
      <c r="J14" s="366"/>
      <c r="K14" s="398"/>
      <c r="L14" s="367"/>
      <c r="M14" s="389"/>
    </row>
    <row r="15" spans="1:13" ht="27.75" customHeight="1" x14ac:dyDescent="0.2">
      <c r="A15" s="766"/>
      <c r="B15" s="784"/>
      <c r="C15" s="776"/>
      <c r="D15" s="770">
        <v>6</v>
      </c>
      <c r="E15" s="375" t="str">
        <f>'RKP DESA'!F16</f>
        <v>Penyediaan Operasional BPD (rapat,ATK,makan minum,pakaian seragam, listrik dll)</v>
      </c>
      <c r="F15" s="370"/>
      <c r="G15" s="371">
        <f>'RKP DESA'!K16</f>
        <v>33565000</v>
      </c>
      <c r="H15" s="366"/>
      <c r="I15" s="366"/>
      <c r="J15" s="366"/>
      <c r="K15" s="367"/>
      <c r="L15" s="367"/>
      <c r="M15" s="389"/>
    </row>
    <row r="16" spans="1:13" x14ac:dyDescent="0.2">
      <c r="A16" s="163" t="s">
        <v>33</v>
      </c>
      <c r="B16" s="785"/>
      <c r="C16" s="777"/>
      <c r="D16" s="1068" t="str">
        <f>'DAFTAR USULAN'!E17</f>
        <v>Penyediaan Sarana dan Prasarana Pemerintahan Desa</v>
      </c>
      <c r="E16" s="1069"/>
      <c r="F16" s="376"/>
      <c r="G16" s="369"/>
      <c r="H16" s="366"/>
      <c r="I16" s="366"/>
      <c r="J16" s="366"/>
      <c r="K16" s="367"/>
      <c r="L16" s="367"/>
      <c r="M16" s="389"/>
    </row>
    <row r="17" spans="1:13" x14ac:dyDescent="0.2">
      <c r="A17" s="766"/>
      <c r="B17" s="784"/>
      <c r="C17" s="776"/>
      <c r="D17" s="771" t="s">
        <v>47</v>
      </c>
      <c r="E17" s="377" t="str">
        <f>'DAFTAR USULAN'!F18</f>
        <v>Penyediaan Sarana (Aset Tetap) Perkantoran/Pemerintahan</v>
      </c>
      <c r="F17" s="370"/>
      <c r="G17" s="371">
        <f>'RABSUB.1'!O185</f>
        <v>5988000</v>
      </c>
      <c r="H17" s="366"/>
      <c r="I17" s="366"/>
      <c r="J17" s="366"/>
      <c r="K17" s="367"/>
      <c r="L17" s="367"/>
      <c r="M17" s="389"/>
    </row>
    <row r="18" spans="1:13" x14ac:dyDescent="0.2">
      <c r="A18" s="766"/>
      <c r="B18" s="784"/>
      <c r="C18" s="776"/>
      <c r="D18" s="771" t="s">
        <v>48</v>
      </c>
      <c r="E18" s="377" t="str">
        <f>'DAFTAR USULAN'!F19</f>
        <v>Pemeliharaan Gedung/Prasarana Kantor Desa</v>
      </c>
      <c r="F18" s="370"/>
      <c r="G18" s="371">
        <f>'RABSUB.1'!O189</f>
        <v>17600000</v>
      </c>
      <c r="H18" s="366"/>
      <c r="I18" s="366"/>
      <c r="J18" s="366"/>
      <c r="K18" s="367"/>
      <c r="L18" s="367"/>
      <c r="M18" s="389"/>
    </row>
    <row r="19" spans="1:13" ht="26.25" customHeight="1" x14ac:dyDescent="0.2">
      <c r="A19" s="764" t="s">
        <v>35</v>
      </c>
      <c r="B19" s="768"/>
      <c r="C19" s="778"/>
      <c r="D19" s="1051" t="str">
        <f>'DAFTAR USULAN'!E20</f>
        <v>Pengelolaan Administrasi Kependudukan, Pencatatan Sipil, Statistik dan Kearsipan</v>
      </c>
      <c r="E19" s="1052"/>
      <c r="F19" s="370"/>
      <c r="G19" s="369"/>
      <c r="H19" s="366"/>
      <c r="I19" s="366"/>
      <c r="J19" s="366"/>
      <c r="K19" s="367"/>
      <c r="L19" s="367"/>
      <c r="M19" s="389"/>
    </row>
    <row r="20" spans="1:13" x14ac:dyDescent="0.2">
      <c r="A20" s="766"/>
      <c r="B20" s="784"/>
      <c r="C20" s="776"/>
      <c r="D20" s="772">
        <v>1</v>
      </c>
      <c r="E20" s="378" t="str">
        <f>'DAFTAR USULAN'!F21</f>
        <v>Penyusunan, Pendataan, dan Pemutakhiran Profil Desa</v>
      </c>
      <c r="F20" s="370"/>
      <c r="G20" s="371">
        <f>'RKP DESA'!K21</f>
        <v>3702000</v>
      </c>
      <c r="H20" s="366"/>
      <c r="I20" s="366"/>
      <c r="J20" s="366"/>
      <c r="K20" s="398"/>
      <c r="L20" s="367"/>
      <c r="M20" s="389"/>
    </row>
    <row r="21" spans="1:13" ht="25.5" customHeight="1" x14ac:dyDescent="0.2">
      <c r="A21" s="764" t="s">
        <v>36</v>
      </c>
      <c r="B21" s="768"/>
      <c r="C21" s="778"/>
      <c r="D21" s="1051" t="str">
        <f>'DAFTAR USULAN'!E22</f>
        <v>Penyelenggaraan Tata Praja Pemerintahan,Perencanaan,Keuangan dan Pelaporan</v>
      </c>
      <c r="E21" s="1052"/>
      <c r="F21" s="370"/>
      <c r="G21" s="369"/>
      <c r="H21" s="366"/>
      <c r="I21" s="366"/>
      <c r="J21" s="366"/>
      <c r="K21" s="367"/>
      <c r="L21" s="367"/>
      <c r="M21" s="389"/>
    </row>
    <row r="22" spans="1:13" ht="26.25" customHeight="1" x14ac:dyDescent="0.2">
      <c r="A22" s="766"/>
      <c r="B22" s="784"/>
      <c r="C22" s="776"/>
      <c r="D22" s="771" t="s">
        <v>47</v>
      </c>
      <c r="E22" s="373" t="str">
        <f>'DAFTAR USULAN'!F23</f>
        <v>Penyelenggaraan Musyawarah Perencanaan Desa/Pembahasan APBDES (Reguler)</v>
      </c>
      <c r="F22" s="370"/>
      <c r="G22" s="371">
        <f>'RKP DESA'!K23</f>
        <v>12540000</v>
      </c>
      <c r="H22" s="366"/>
      <c r="I22" s="366"/>
      <c r="J22" s="366"/>
      <c r="K22" s="398"/>
      <c r="L22" s="367"/>
      <c r="M22" s="389"/>
    </row>
    <row r="23" spans="1:13" ht="26.25" customHeight="1" x14ac:dyDescent="0.2">
      <c r="A23" s="766"/>
      <c r="B23" s="784"/>
      <c r="C23" s="776"/>
      <c r="D23" s="772">
        <v>2</v>
      </c>
      <c r="E23" s="379" t="str">
        <f>'DAFTAR USULAN'!F24</f>
        <v>Penyusunan Dokumen Perencanaan Desa (RPJM Desa/RKP Desa Dll)</v>
      </c>
      <c r="F23" s="370"/>
      <c r="G23" s="371">
        <f>'RKP DESA'!K24</f>
        <v>4389000</v>
      </c>
      <c r="H23" s="366"/>
      <c r="I23" s="366"/>
      <c r="J23" s="366"/>
      <c r="K23" s="398"/>
      <c r="L23" s="398"/>
      <c r="M23" s="389"/>
    </row>
    <row r="24" spans="1:13" ht="27" customHeight="1" x14ac:dyDescent="0.2">
      <c r="A24" s="766"/>
      <c r="B24" s="784"/>
      <c r="C24" s="776"/>
      <c r="D24" s="771" t="s">
        <v>53</v>
      </c>
      <c r="E24" s="373" t="str">
        <f>'DAFTAR USULAN'!F25</f>
        <v>Penyusunan Dokumen Keuangan Desa(APBDes,APBDes Perubahan, LPJ dll)</v>
      </c>
      <c r="F24" s="370"/>
      <c r="G24" s="371">
        <f>'RKP DESA'!K25</f>
        <v>3539000</v>
      </c>
      <c r="H24" s="366"/>
      <c r="I24" s="366"/>
      <c r="J24" s="366"/>
      <c r="K24" s="367"/>
      <c r="L24" s="367"/>
      <c r="M24" s="389"/>
    </row>
    <row r="25" spans="1:13" ht="28.5" customHeight="1" x14ac:dyDescent="0.2">
      <c r="A25" s="766"/>
      <c r="B25" s="784"/>
      <c r="C25" s="776"/>
      <c r="D25" s="772">
        <v>4</v>
      </c>
      <c r="E25" s="379" t="str">
        <f>'DAFTAR USULAN'!F26</f>
        <v>Penyusunan Laporan Kepala Desa, LPPDesa dan Informasi Kepada masyarakat</v>
      </c>
      <c r="F25" s="370"/>
      <c r="G25" s="371">
        <f>'RKP DESA'!K26</f>
        <v>3689000</v>
      </c>
      <c r="H25" s="366"/>
      <c r="I25" s="366"/>
      <c r="J25" s="366"/>
      <c r="K25" s="367"/>
      <c r="L25" s="367"/>
      <c r="M25" s="389"/>
    </row>
    <row r="26" spans="1:13" ht="28.5" customHeight="1" x14ac:dyDescent="0.2">
      <c r="A26" s="766"/>
      <c r="B26" s="784"/>
      <c r="C26" s="776"/>
      <c r="D26" s="772">
        <v>5</v>
      </c>
      <c r="E26" s="518" t="str">
        <f>'RABSUB.1'!E264</f>
        <v>Dukungan dan Sosialisasi Pelaksanaan Pilkades, Pemilihan Ka Kewilayahan &amp; BPD</v>
      </c>
      <c r="F26" s="370"/>
      <c r="G26" s="371">
        <f>'RABSUB.1'!O264</f>
        <v>50355000</v>
      </c>
      <c r="H26" s="366"/>
      <c r="I26" s="366"/>
      <c r="J26" s="366"/>
      <c r="K26" s="367"/>
      <c r="L26" s="367"/>
      <c r="M26" s="389"/>
    </row>
    <row r="27" spans="1:13" ht="28.5" customHeight="1" x14ac:dyDescent="0.2">
      <c r="A27" s="767"/>
      <c r="B27" s="786"/>
      <c r="C27" s="195"/>
      <c r="D27" s="129"/>
      <c r="E27" s="414" t="s">
        <v>554</v>
      </c>
      <c r="F27" s="383">
        <f t="shared" ref="F27" si="0">SUM(F8:F26)</f>
        <v>0</v>
      </c>
      <c r="G27" s="380">
        <f>SUM(G9:G26)</f>
        <v>1004630801.28</v>
      </c>
      <c r="H27" s="383">
        <f t="shared" ref="H27:L27" si="1">SUM(H8:H26)</f>
        <v>0</v>
      </c>
      <c r="I27" s="383">
        <f t="shared" si="1"/>
        <v>0</v>
      </c>
      <c r="J27" s="383">
        <f t="shared" si="1"/>
        <v>0</v>
      </c>
      <c r="K27" s="383">
        <f t="shared" si="1"/>
        <v>0</v>
      </c>
      <c r="L27" s="383">
        <f t="shared" si="1"/>
        <v>0</v>
      </c>
      <c r="M27" s="184"/>
    </row>
    <row r="28" spans="1:13" x14ac:dyDescent="0.2">
      <c r="A28" s="355" t="s">
        <v>18</v>
      </c>
      <c r="B28" s="787"/>
      <c r="C28" s="1070">
        <v>2</v>
      </c>
      <c r="D28" s="1057" t="s">
        <v>555</v>
      </c>
      <c r="E28" s="1057"/>
      <c r="F28" s="166"/>
      <c r="G28" s="166"/>
      <c r="H28" s="166"/>
      <c r="I28" s="166"/>
      <c r="J28" s="166"/>
      <c r="K28" s="166"/>
      <c r="L28" s="166"/>
      <c r="M28" s="390"/>
    </row>
    <row r="29" spans="1:13" x14ac:dyDescent="0.2">
      <c r="A29" s="765" t="s">
        <v>30</v>
      </c>
      <c r="B29" s="788"/>
      <c r="C29" s="1071"/>
      <c r="D29" s="1058" t="str">
        <f>'DAFTAR USULAN'!E30</f>
        <v>Sub Bidang Pendidikan</v>
      </c>
      <c r="E29" s="1058"/>
      <c r="F29" s="166"/>
      <c r="G29" s="166"/>
      <c r="H29" s="166"/>
      <c r="I29" s="166"/>
      <c r="J29" s="166"/>
      <c r="K29" s="166"/>
      <c r="L29" s="166"/>
      <c r="M29" s="390"/>
    </row>
    <row r="30" spans="1:13" ht="25.5" customHeight="1" x14ac:dyDescent="0.2">
      <c r="A30" s="765"/>
      <c r="B30" s="788"/>
      <c r="C30" s="1071"/>
      <c r="D30" s="773">
        <v>1</v>
      </c>
      <c r="E30" s="169" t="str">
        <f>'DAFTAR USULAN'!F31</f>
        <v>Penyelenggaraan PAUD/TK/TKA/TPQ/Madrasah Non Formal Milik Desa</v>
      </c>
      <c r="F30" s="382">
        <f>sub.2!N7</f>
        <v>27070000</v>
      </c>
      <c r="G30" s="85"/>
      <c r="H30" s="381"/>
      <c r="I30" s="381"/>
      <c r="J30" s="381"/>
      <c r="K30" s="381"/>
      <c r="L30" s="382"/>
      <c r="M30" s="391"/>
    </row>
    <row r="31" spans="1:13" ht="25.5" customHeight="1" x14ac:dyDescent="0.2">
      <c r="A31" s="765"/>
      <c r="B31" s="788"/>
      <c r="C31" s="1071"/>
      <c r="D31" s="773">
        <v>2</v>
      </c>
      <c r="E31" s="169" t="str">
        <f>'DAFTAR USULAN'!F32</f>
        <v>Dukungan Pendidikan bagi Siswa Miskin/Berprestasi</v>
      </c>
      <c r="F31" s="382"/>
      <c r="G31" s="85"/>
      <c r="H31" s="381"/>
      <c r="I31" s="381"/>
      <c r="J31" s="381"/>
      <c r="K31" s="381"/>
      <c r="L31" s="382"/>
      <c r="M31" s="391"/>
    </row>
    <row r="32" spans="1:13" ht="16.5" customHeight="1" x14ac:dyDescent="0.2">
      <c r="A32" s="765" t="s">
        <v>33</v>
      </c>
      <c r="B32" s="788"/>
      <c r="C32" s="1071"/>
      <c r="D32" s="1053" t="str">
        <f>'DAFTAR USULAN'!E33</f>
        <v>Sub Bidang Kesehatan</v>
      </c>
      <c r="E32" s="1054"/>
      <c r="F32" s="381"/>
      <c r="G32" s="381"/>
      <c r="H32" s="381"/>
      <c r="I32" s="381"/>
      <c r="J32" s="381"/>
      <c r="K32" s="381"/>
      <c r="L32" s="381"/>
      <c r="M32" s="392"/>
    </row>
    <row r="33" spans="1:13" ht="26.25" customHeight="1" x14ac:dyDescent="0.2">
      <c r="A33" s="765"/>
      <c r="B33" s="788"/>
      <c r="C33" s="1071"/>
      <c r="D33" s="773">
        <v>1</v>
      </c>
      <c r="E33" s="179" t="str">
        <f>'DAFTAR USULAN'!F34</f>
        <v>Penyelenggaraan Pos Kesehatan Desa/Polides Milik Desa (Obat,Insentif,KB,dst)</v>
      </c>
      <c r="F33" s="382">
        <f>sub.2!N39</f>
        <v>14150000</v>
      </c>
      <c r="G33" s="381"/>
      <c r="H33" s="381"/>
      <c r="I33" s="381"/>
      <c r="J33" s="381"/>
      <c r="K33" s="381"/>
      <c r="L33" s="381"/>
      <c r="M33" s="392"/>
    </row>
    <row r="34" spans="1:13" ht="24" x14ac:dyDescent="0.2">
      <c r="A34" s="765"/>
      <c r="B34" s="788"/>
      <c r="C34" s="1071"/>
      <c r="D34" s="773">
        <v>2</v>
      </c>
      <c r="E34" s="179" t="str">
        <f>'DAFTAR USULAN'!F35</f>
        <v>Penyelenggaraan Posyandu (Mkn Tambahan,Kls Bumil,Lansia,Insentif</v>
      </c>
      <c r="F34" s="382">
        <f>sub.2!N52</f>
        <v>175868600</v>
      </c>
      <c r="G34" s="381"/>
      <c r="H34" s="381"/>
      <c r="I34" s="381"/>
      <c r="J34" s="381"/>
      <c r="K34" s="381"/>
      <c r="L34" s="381"/>
      <c r="M34" s="392"/>
    </row>
    <row r="35" spans="1:13" x14ac:dyDescent="0.2">
      <c r="A35" s="765"/>
      <c r="B35" s="788"/>
      <c r="C35" s="1071"/>
      <c r="D35" s="773">
        <v>3</v>
      </c>
      <c r="E35" s="175" t="str">
        <f>'DAFTAR USULAN'!F36</f>
        <v>Penyelenggaraan Desa Siaga Kesehatan</v>
      </c>
      <c r="F35" s="382">
        <f>sub.2!O73</f>
        <v>4200000</v>
      </c>
      <c r="G35" s="381">
        <f>sub.2!O85</f>
        <v>28750000</v>
      </c>
      <c r="H35" s="381">
        <f>sub.2!O88</f>
        <v>80450000</v>
      </c>
      <c r="I35" s="381"/>
      <c r="J35" s="381"/>
      <c r="K35" s="381"/>
      <c r="L35" s="381"/>
      <c r="M35" s="392"/>
    </row>
    <row r="36" spans="1:13" x14ac:dyDescent="0.2">
      <c r="A36" s="765"/>
      <c r="B36" s="788"/>
      <c r="C36" s="1071"/>
      <c r="D36" s="773">
        <v>4</v>
      </c>
      <c r="E36" s="175" t="str">
        <f>'DAFTAR USULAN'!F37</f>
        <v>Pengasuhan Bersama atau Bina Keluarga Balita (BKB)</v>
      </c>
      <c r="F36" s="382"/>
      <c r="G36" s="381"/>
      <c r="H36" s="381"/>
      <c r="I36" s="381"/>
      <c r="J36" s="381"/>
      <c r="K36" s="381"/>
      <c r="L36" s="381"/>
      <c r="M36" s="392"/>
    </row>
    <row r="37" spans="1:13" ht="28.5" customHeight="1" x14ac:dyDescent="0.2">
      <c r="A37" s="765"/>
      <c r="B37" s="788"/>
      <c r="C37" s="1071"/>
      <c r="D37" s="773">
        <v>5</v>
      </c>
      <c r="E37" s="179" t="str">
        <f>'DAFTAR USULAN'!F38</f>
        <v>Pembangunan/Rehabilitasi/Peningkatan/Pengadaan Sarana/Prasarana Alat Posyandu</v>
      </c>
      <c r="F37" s="382">
        <f>sub.2!N91</f>
        <v>18864600</v>
      </c>
      <c r="G37" s="381"/>
      <c r="H37" s="381"/>
      <c r="I37" s="381"/>
      <c r="J37" s="381"/>
      <c r="K37" s="381"/>
      <c r="L37" s="381"/>
      <c r="M37" s="392"/>
    </row>
    <row r="38" spans="1:13" x14ac:dyDescent="0.2">
      <c r="A38" s="765"/>
      <c r="B38" s="788"/>
      <c r="C38" s="1071"/>
      <c r="D38" s="773">
        <v>6</v>
      </c>
      <c r="E38" s="175" t="str">
        <f>'DAFTAR USULAN'!F39</f>
        <v>Penyelenggaraan Bina Keluarga Lansia (BKL)</v>
      </c>
      <c r="F38" s="382"/>
      <c r="G38" s="381"/>
      <c r="H38" s="381"/>
      <c r="I38" s="381"/>
      <c r="J38" s="381"/>
      <c r="K38" s="381"/>
      <c r="L38" s="381"/>
      <c r="M38" s="392"/>
    </row>
    <row r="39" spans="1:13" x14ac:dyDescent="0.2">
      <c r="A39" s="765" t="s">
        <v>35</v>
      </c>
      <c r="B39" s="788"/>
      <c r="C39" s="1071"/>
      <c r="D39" s="1055" t="str">
        <f>'DAFTAR USULAN'!E40</f>
        <v>Sub bidang  Pekerjaan Umum dan Penataan Ruang</v>
      </c>
      <c r="E39" s="1056"/>
      <c r="F39" s="381"/>
      <c r="G39" s="381"/>
      <c r="H39" s="381"/>
      <c r="I39" s="381"/>
      <c r="J39" s="381"/>
      <c r="K39" s="381"/>
      <c r="L39" s="381"/>
      <c r="M39" s="392"/>
    </row>
    <row r="40" spans="1:13" ht="24" x14ac:dyDescent="0.2">
      <c r="A40" s="765"/>
      <c r="B40" s="788"/>
      <c r="C40" s="1071"/>
      <c r="D40" s="167">
        <v>1</v>
      </c>
      <c r="E40" s="168" t="str">
        <f>'DAFTAR USULAN'!F41</f>
        <v>Kelanjutan Pembangunan/Rehabilitasi/Peningkatan Balai Desa/Balai Kemasyarakatan</v>
      </c>
      <c r="F40" s="381"/>
      <c r="G40" s="654"/>
      <c r="H40" s="800">
        <f>sub.2!O109</f>
        <v>155024000</v>
      </c>
      <c r="I40" s="381"/>
      <c r="J40" s="381"/>
      <c r="K40" s="724"/>
      <c r="L40" s="560">
        <f>sub.2!O112</f>
        <v>5520000</v>
      </c>
      <c r="M40" s="392"/>
    </row>
    <row r="41" spans="1:13" ht="24" x14ac:dyDescent="0.2">
      <c r="A41" s="765"/>
      <c r="B41" s="788"/>
      <c r="C41" s="1071"/>
      <c r="D41" s="167">
        <v>2</v>
      </c>
      <c r="E41" s="168" t="str">
        <f>'DAFTAR USULAN'!F42</f>
        <v>Pembangunan /Rehabilitasi /Peningkatan/Pengerasan Jalan Lingkungan Pemukiman Dsn Sekartaji</v>
      </c>
      <c r="F41" s="381"/>
      <c r="G41" s="381"/>
      <c r="H41" s="381"/>
      <c r="I41" s="381"/>
      <c r="J41" s="381"/>
      <c r="K41" s="381"/>
      <c r="L41" s="381"/>
      <c r="M41" s="392"/>
    </row>
    <row r="42" spans="1:13" ht="24" x14ac:dyDescent="0.2">
      <c r="A42" s="765"/>
      <c r="B42" s="788"/>
      <c r="C42" s="1071"/>
      <c r="D42" s="167">
        <v>3</v>
      </c>
      <c r="E42" s="168" t="str">
        <f>'DAFTAR USULAN'!F43</f>
        <v>Pembangunan /Rehabilitasi /Peningkatan/Pengerasan Jalan Menuju Pura Dalem dan tempat parkir Pantai Nyanyad</v>
      </c>
      <c r="F42" s="381"/>
      <c r="G42" s="381"/>
      <c r="H42" s="381"/>
      <c r="I42" s="381"/>
      <c r="J42" s="381"/>
      <c r="K42" s="381"/>
      <c r="L42" s="381"/>
      <c r="M42" s="392"/>
    </row>
    <row r="43" spans="1:13" ht="24" x14ac:dyDescent="0.2">
      <c r="A43" s="765"/>
      <c r="B43" s="788"/>
      <c r="C43" s="1071"/>
      <c r="D43" s="167">
        <v>4</v>
      </c>
      <c r="E43" s="168" t="str">
        <f>'DAFTAR USULAN'!F44</f>
        <v>Pembangunan /Rehabilitasi /Peningkatan/Pengerasan Jalan Lingkungan Pemukiman Dsn Ramuan</v>
      </c>
      <c r="F43" s="381"/>
      <c r="G43" s="381"/>
      <c r="H43" s="381"/>
      <c r="I43" s="381"/>
      <c r="J43" s="381"/>
      <c r="K43" s="381"/>
      <c r="L43" s="381"/>
      <c r="M43" s="392"/>
    </row>
    <row r="44" spans="1:13" ht="24" x14ac:dyDescent="0.2">
      <c r="A44" s="765"/>
      <c r="B44" s="788"/>
      <c r="C44" s="1071"/>
      <c r="D44" s="167">
        <v>5</v>
      </c>
      <c r="E44" s="168" t="str">
        <f>'DAFTAR USULAN'!F45</f>
        <v>Pembangunan/Rehabilitasi/Peningkatan Pemakaman Milik Desa/Situs Bersejarah Milik Desa/Petilasan</v>
      </c>
      <c r="F44" s="381"/>
      <c r="G44" s="381"/>
      <c r="H44" s="381"/>
      <c r="I44" s="381"/>
      <c r="J44" s="381"/>
      <c r="K44" s="381"/>
      <c r="L44" s="381"/>
      <c r="M44" s="392"/>
    </row>
    <row r="45" spans="1:13" ht="24" x14ac:dyDescent="0.2">
      <c r="A45" s="765"/>
      <c r="B45" s="788"/>
      <c r="C45" s="1071"/>
      <c r="D45" s="167">
        <v>6</v>
      </c>
      <c r="E45" s="168" t="str">
        <f>'DAFTAR USULAN'!F46</f>
        <v>Pembangunan /Rehabilitasi /Peningkatan Monumen/Gapura/Batas Desa</v>
      </c>
      <c r="F45" s="381"/>
      <c r="G45" s="381"/>
      <c r="H45" s="381"/>
      <c r="I45" s="381"/>
      <c r="J45" s="381"/>
      <c r="K45" s="381"/>
      <c r="L45" s="381"/>
      <c r="M45" s="392"/>
    </row>
    <row r="46" spans="1:13" x14ac:dyDescent="0.2">
      <c r="A46" s="765" t="s">
        <v>36</v>
      </c>
      <c r="B46" s="788"/>
      <c r="C46" s="1071"/>
      <c r="D46" s="1055" t="str">
        <f>'DAFTAR USULAN'!E47</f>
        <v>Sub Bidang Kawasan Pemukiman</v>
      </c>
      <c r="E46" s="1056"/>
      <c r="F46" s="381"/>
      <c r="G46" s="381"/>
      <c r="H46" s="381"/>
      <c r="I46" s="381"/>
      <c r="J46" s="381"/>
      <c r="K46" s="381"/>
      <c r="L46" s="381"/>
      <c r="M46" s="392"/>
    </row>
    <row r="47" spans="1:13" ht="23.25" customHeight="1" x14ac:dyDescent="0.2">
      <c r="A47" s="765"/>
      <c r="B47" s="788"/>
      <c r="C47" s="1071"/>
      <c r="D47" s="167">
        <v>1</v>
      </c>
      <c r="E47" s="653" t="str">
        <f>'DAFTAR USULAN'!F49</f>
        <v>Pemeliharaan Fasilitas Pengelolaan Sampah Desa (Penampungan, Bank Sampah dll)</v>
      </c>
      <c r="F47" s="381">
        <f>sub.2!N124</f>
        <v>4080000</v>
      </c>
      <c r="G47" s="381"/>
      <c r="H47" s="381"/>
      <c r="I47" s="381"/>
      <c r="J47" s="381"/>
      <c r="K47" s="381"/>
      <c r="L47" s="381"/>
      <c r="M47" s="392"/>
    </row>
    <row r="48" spans="1:13" ht="24" x14ac:dyDescent="0.2">
      <c r="A48" s="765"/>
      <c r="B48" s="788"/>
      <c r="C48" s="1071"/>
      <c r="D48" s="167">
        <v>2</v>
      </c>
      <c r="E48" s="168" t="str">
        <f>'DAFTAR USULAN'!F50</f>
        <v>Pembangunan/Rehabilitasi/Peningkatan Sumber Air Bersih Milik Desa</v>
      </c>
      <c r="F48" s="382">
        <f>sub.2!N139</f>
        <v>871310670</v>
      </c>
      <c r="G48" s="381"/>
      <c r="H48" s="381"/>
      <c r="I48" s="381"/>
      <c r="J48" s="381"/>
      <c r="K48" s="381"/>
      <c r="L48" s="381"/>
      <c r="M48" s="392"/>
    </row>
    <row r="49" spans="1:13" ht="18" customHeight="1" x14ac:dyDescent="0.2">
      <c r="A49" s="765" t="s">
        <v>37</v>
      </c>
      <c r="B49" s="788"/>
      <c r="C49" s="1071"/>
      <c r="D49" s="1055" t="str">
        <f>'DAFTAR USULAN'!E51</f>
        <v>Sub Bidang perhubungan, Komunikasi, dan Informatika</v>
      </c>
      <c r="E49" s="1056"/>
      <c r="F49" s="381"/>
      <c r="G49" s="381"/>
      <c r="H49" s="381"/>
      <c r="I49" s="381"/>
      <c r="J49" s="381"/>
      <c r="K49" s="381"/>
      <c r="L49" s="381"/>
      <c r="M49" s="392"/>
    </row>
    <row r="50" spans="1:13" ht="18" customHeight="1" x14ac:dyDescent="0.2">
      <c r="A50" s="765"/>
      <c r="B50" s="788"/>
      <c r="C50" s="1071"/>
      <c r="D50" s="167">
        <v>1</v>
      </c>
      <c r="E50" s="170" t="str">
        <f>'DAFTAR USULAN'!F52</f>
        <v>Belanja Bendera/Umbul-umbul/Spanduk</v>
      </c>
      <c r="F50" s="382">
        <f>sub.2!N177</f>
        <v>2000000</v>
      </c>
      <c r="G50" s="381"/>
      <c r="H50" s="381"/>
      <c r="I50" s="381"/>
      <c r="J50" s="381"/>
      <c r="K50" s="381"/>
      <c r="L50" s="381"/>
      <c r="M50" s="392"/>
    </row>
    <row r="51" spans="1:13" ht="24" customHeight="1" x14ac:dyDescent="0.2">
      <c r="A51" s="355" t="s">
        <v>556</v>
      </c>
      <c r="B51" s="787"/>
      <c r="C51" s="1072"/>
      <c r="D51" s="165"/>
      <c r="E51" s="165" t="s">
        <v>556</v>
      </c>
      <c r="F51" s="383">
        <f t="shared" ref="F51:L51" si="2">SUM(F29:F50)</f>
        <v>1117543870</v>
      </c>
      <c r="G51" s="383">
        <f t="shared" si="2"/>
        <v>28750000</v>
      </c>
      <c r="H51" s="383">
        <f t="shared" si="2"/>
        <v>235474000</v>
      </c>
      <c r="I51" s="383">
        <f t="shared" si="2"/>
        <v>0</v>
      </c>
      <c r="J51" s="383">
        <f t="shared" si="2"/>
        <v>0</v>
      </c>
      <c r="K51" s="383">
        <f t="shared" si="2"/>
        <v>0</v>
      </c>
      <c r="L51" s="383">
        <f t="shared" si="2"/>
        <v>5520000</v>
      </c>
      <c r="M51" s="393"/>
    </row>
    <row r="52" spans="1:13" ht="24" customHeight="1" x14ac:dyDescent="0.2">
      <c r="A52" s="355" t="s">
        <v>19</v>
      </c>
      <c r="B52" s="787"/>
      <c r="C52" s="1070">
        <v>3</v>
      </c>
      <c r="D52" s="171" t="str">
        <f>'DAFTAR USULAN'!C54</f>
        <v>BIDANG PEMBINAAN KEMASYARAKATAN</v>
      </c>
      <c r="E52" s="171"/>
      <c r="F52" s="166"/>
      <c r="G52" s="166"/>
      <c r="H52" s="166"/>
      <c r="I52" s="166"/>
      <c r="J52" s="166"/>
      <c r="K52" s="166"/>
      <c r="L52" s="166"/>
      <c r="M52" s="390"/>
    </row>
    <row r="53" spans="1:13" ht="24" customHeight="1" x14ac:dyDescent="0.2">
      <c r="A53" s="765" t="s">
        <v>30</v>
      </c>
      <c r="B53" s="788"/>
      <c r="C53" s="1071"/>
      <c r="D53" s="1053" t="str">
        <f>'DAFTAR USULAN'!D55</f>
        <v>Sub Bidang Ketentraman, Ketertiban Umum  &amp; Perlindungan Masyarakat</v>
      </c>
      <c r="E53" s="1054"/>
      <c r="F53" s="166"/>
      <c r="G53" s="166"/>
      <c r="H53" s="166"/>
      <c r="I53" s="166"/>
      <c r="J53" s="166"/>
      <c r="L53" s="166"/>
      <c r="M53" s="390"/>
    </row>
    <row r="54" spans="1:13" ht="27" customHeight="1" x14ac:dyDescent="0.2">
      <c r="A54" s="765"/>
      <c r="B54" s="788"/>
      <c r="C54" s="1071"/>
      <c r="D54" s="167">
        <v>1</v>
      </c>
      <c r="E54" s="168" t="str">
        <f>'DAFTAR USULAN'!E56</f>
        <v>Koordinasi Pembinaan Keamanan, Ketertiban &amp; Perlindungan Masyarakat skala lokal desa</v>
      </c>
      <c r="F54" s="180"/>
      <c r="G54" s="180"/>
      <c r="H54" s="180">
        <f>'SUB.3, 4'!K14</f>
        <v>6900000</v>
      </c>
      <c r="I54" s="180"/>
      <c r="J54" s="180"/>
      <c r="K54" s="166">
        <f>'SUB.3, 4'!M8</f>
        <v>10500000</v>
      </c>
      <c r="L54" s="180"/>
      <c r="M54" s="394"/>
    </row>
    <row r="55" spans="1:13" ht="17.25" customHeight="1" x14ac:dyDescent="0.2">
      <c r="A55" s="765" t="s">
        <v>33</v>
      </c>
      <c r="B55" s="788"/>
      <c r="C55" s="1071"/>
      <c r="D55" s="1055" t="str">
        <f>'DAFTAR USULAN'!D57</f>
        <v>Sub Bidang Kebudayaan &amp; Keagamaan</v>
      </c>
      <c r="E55" s="1056"/>
      <c r="F55" s="180"/>
      <c r="G55" s="180"/>
      <c r="H55" s="180"/>
      <c r="I55" s="180"/>
      <c r="J55" s="180"/>
      <c r="K55" s="180"/>
      <c r="L55" s="180"/>
      <c r="M55" s="394"/>
    </row>
    <row r="56" spans="1:13" ht="29.25" customHeight="1" x14ac:dyDescent="0.2">
      <c r="A56" s="765"/>
      <c r="B56" s="788"/>
      <c r="C56" s="1071"/>
      <c r="D56" s="167">
        <v>1</v>
      </c>
      <c r="E56" s="168" t="str">
        <f>'DAFTAR USULAN'!E58</f>
        <v>Pengiriman Kontingen Grup Kesenian &amp; Kebudayaan (Wakil Desa tkt Kec/Kab/Kot</v>
      </c>
      <c r="F56" s="180"/>
      <c r="G56" s="180">
        <f>'SUB.3, 4'!L16</f>
        <v>60989000</v>
      </c>
      <c r="H56" s="180"/>
      <c r="I56" s="180"/>
      <c r="J56" s="180"/>
      <c r="K56" s="180"/>
      <c r="L56" s="180"/>
      <c r="M56" s="394"/>
    </row>
    <row r="57" spans="1:13" ht="32.25" customHeight="1" x14ac:dyDescent="0.2">
      <c r="A57" s="780"/>
      <c r="B57" s="789"/>
      <c r="C57" s="1071"/>
      <c r="D57" s="167">
        <v>2</v>
      </c>
      <c r="E57" s="168" t="str">
        <f>'DAFTAR USULAN'!E60</f>
        <v>Penyelenggaraan Festival Kesenian, Adat/kebudayaan, dan Keagamaan (Hut RI,Raya Keagamaan dll)</v>
      </c>
      <c r="F57" s="181"/>
      <c r="G57" s="520">
        <v>55324500</v>
      </c>
      <c r="H57" s="180"/>
      <c r="I57" s="180"/>
      <c r="J57" s="180">
        <v>45000000</v>
      </c>
      <c r="K57" s="180"/>
      <c r="L57" s="180"/>
      <c r="M57" s="394"/>
    </row>
    <row r="58" spans="1:13" x14ac:dyDescent="0.2">
      <c r="A58" s="355" t="s">
        <v>35</v>
      </c>
      <c r="B58" s="787"/>
      <c r="C58" s="1071"/>
      <c r="D58" s="171" t="str">
        <f>'DAFTAR USULAN'!D68</f>
        <v>Sub Bidang Kepemudaan dan Olahraga</v>
      </c>
      <c r="E58" s="171"/>
      <c r="F58" s="180"/>
      <c r="G58" s="180"/>
      <c r="H58" s="180"/>
      <c r="I58" s="180"/>
      <c r="J58" s="180"/>
      <c r="K58" s="180"/>
      <c r="L58" s="180"/>
      <c r="M58" s="394"/>
    </row>
    <row r="59" spans="1:13" x14ac:dyDescent="0.2">
      <c r="A59" s="765"/>
      <c r="B59" s="788"/>
      <c r="C59" s="1071"/>
      <c r="D59" s="167">
        <v>1</v>
      </c>
      <c r="E59" s="175" t="str">
        <f>'DAFTAR USULAN'!E69</f>
        <v>Penyelenggaraan Pelatihan Kepemudaan Tingkat Desa</v>
      </c>
      <c r="F59" s="180"/>
      <c r="G59" s="180">
        <f>'DAFTAR USULAN'!L69</f>
        <v>14750000</v>
      </c>
      <c r="H59" s="180"/>
      <c r="I59" s="180"/>
      <c r="J59" s="180"/>
      <c r="K59" s="180"/>
      <c r="L59" s="180"/>
      <c r="M59" s="394"/>
    </row>
    <row r="60" spans="1:13" ht="24" x14ac:dyDescent="0.2">
      <c r="A60" s="765"/>
      <c r="B60" s="788"/>
      <c r="C60" s="1071"/>
      <c r="D60" s="167">
        <v>2</v>
      </c>
      <c r="E60" s="179" t="str">
        <f>'DAFTAR USULAN'!E71</f>
        <v>Penyelenggaraan Festival/Lomba Kepemudaan &amp; Olahraga Tingkat Desa</v>
      </c>
      <c r="F60" s="180"/>
      <c r="G60" s="180">
        <f>'DAFTAR USULAN'!L71</f>
        <v>28020000</v>
      </c>
      <c r="H60" s="180"/>
      <c r="I60" s="180"/>
      <c r="J60" s="180"/>
      <c r="K60" s="180"/>
      <c r="L60" s="180"/>
      <c r="M60" s="394"/>
    </row>
    <row r="61" spans="1:13" ht="24" x14ac:dyDescent="0.2">
      <c r="A61" s="765"/>
      <c r="B61" s="788"/>
      <c r="C61" s="1071"/>
      <c r="D61" s="167">
        <v>3</v>
      </c>
      <c r="E61" s="653" t="s">
        <v>1066</v>
      </c>
      <c r="F61" s="180"/>
      <c r="G61" s="180"/>
      <c r="H61" s="180"/>
      <c r="I61" s="180"/>
      <c r="J61" s="180"/>
      <c r="K61" s="180"/>
      <c r="L61" s="180"/>
      <c r="M61" s="394"/>
    </row>
    <row r="62" spans="1:13" ht="15" customHeight="1" x14ac:dyDescent="0.2">
      <c r="A62" s="355" t="s">
        <v>36</v>
      </c>
      <c r="B62" s="787"/>
      <c r="C62" s="1071"/>
      <c r="D62" s="1055" t="str">
        <f>'DAFTAR USULAN'!D74</f>
        <v>Sub Bidang Kelembagaan Masyarakat</v>
      </c>
      <c r="E62" s="1056"/>
      <c r="F62" s="180"/>
      <c r="G62" s="180"/>
      <c r="H62" s="180"/>
      <c r="I62" s="180"/>
      <c r="J62" s="180"/>
      <c r="K62" s="180"/>
      <c r="L62" s="180"/>
      <c r="M62" s="394"/>
    </row>
    <row r="63" spans="1:13" ht="15" customHeight="1" x14ac:dyDescent="0.2">
      <c r="A63" s="765"/>
      <c r="B63" s="788"/>
      <c r="C63" s="1071"/>
      <c r="D63" s="167">
        <v>1</v>
      </c>
      <c r="E63" s="170" t="str">
        <f>'DAFTAR USULAN'!E75</f>
        <v>Kegiatan Pembinaan Lembaga Adat</v>
      </c>
      <c r="F63" s="180"/>
      <c r="G63" s="180"/>
      <c r="H63" s="180"/>
      <c r="I63" s="180"/>
      <c r="J63" s="180">
        <f>'SUB.3, 4'!K197</f>
        <v>52000000</v>
      </c>
      <c r="K63" s="180"/>
      <c r="L63" s="180"/>
      <c r="M63" s="394"/>
    </row>
    <row r="64" spans="1:13" ht="15" customHeight="1" x14ac:dyDescent="0.2">
      <c r="A64" s="765"/>
      <c r="B64" s="788"/>
      <c r="C64" s="1071"/>
      <c r="D64" s="167">
        <v>2</v>
      </c>
      <c r="E64" s="170" t="str">
        <f>'DAFTAR USULAN'!E76</f>
        <v>Kegiatan Pembinaan LPM</v>
      </c>
      <c r="F64" s="180"/>
      <c r="G64" s="180"/>
      <c r="H64" s="180">
        <f>'DAFTAR USULAN'!L76</f>
        <v>14415000</v>
      </c>
      <c r="I64" s="180"/>
      <c r="J64" s="180"/>
      <c r="K64" s="180"/>
      <c r="L64" s="180"/>
      <c r="M64" s="394"/>
    </row>
    <row r="65" spans="1:35" ht="15" customHeight="1" x14ac:dyDescent="0.2">
      <c r="A65" s="781"/>
      <c r="B65" s="788"/>
      <c r="C65" s="1071"/>
      <c r="D65" s="167">
        <v>3</v>
      </c>
      <c r="E65" s="170" t="str">
        <f>'DAFTAR USULAN'!E77</f>
        <v>Kegiatan Pembinaan Organisasi Perempuan/PKK</v>
      </c>
      <c r="F65" s="180"/>
      <c r="G65" s="180">
        <f>'DAFTAR USULAN'!L77</f>
        <v>20850000</v>
      </c>
      <c r="H65" s="85"/>
      <c r="I65" s="180"/>
      <c r="J65" s="180"/>
      <c r="K65" s="180"/>
      <c r="L65" s="180"/>
      <c r="M65" s="394"/>
    </row>
    <row r="66" spans="1:35" s="183" customFormat="1" ht="15" customHeight="1" x14ac:dyDescent="0.2">
      <c r="A66" s="355" t="s">
        <v>560</v>
      </c>
      <c r="B66" s="787"/>
      <c r="C66" s="1072"/>
      <c r="D66" s="165"/>
      <c r="E66" s="165" t="s">
        <v>560</v>
      </c>
      <c r="F66" s="181">
        <f t="shared" ref="F66:L66" si="3">SUM(F54:F65)</f>
        <v>0</v>
      </c>
      <c r="G66" s="181">
        <f t="shared" si="3"/>
        <v>179933500</v>
      </c>
      <c r="H66" s="181">
        <f t="shared" si="3"/>
        <v>21315000</v>
      </c>
      <c r="I66" s="181">
        <f t="shared" si="3"/>
        <v>0</v>
      </c>
      <c r="J66" s="181">
        <f t="shared" si="3"/>
        <v>97000000</v>
      </c>
      <c r="K66" s="181">
        <f t="shared" si="3"/>
        <v>10500000</v>
      </c>
      <c r="L66" s="181">
        <f t="shared" si="3"/>
        <v>0</v>
      </c>
      <c r="M66" s="396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</row>
    <row r="67" spans="1:35" ht="15" customHeight="1" x14ac:dyDescent="0.2">
      <c r="A67" s="780" t="s">
        <v>561</v>
      </c>
      <c r="B67" s="789"/>
      <c r="C67" s="1070">
        <v>4</v>
      </c>
      <c r="D67" s="171" t="str">
        <f>'DAFTAR USULAN'!C79</f>
        <v>BIDANG PEMBERDAYAAN MASYARAKAT</v>
      </c>
      <c r="E67" s="181"/>
      <c r="F67" s="182"/>
      <c r="G67" s="182"/>
      <c r="H67" s="182"/>
      <c r="I67" s="182"/>
      <c r="J67" s="182"/>
      <c r="K67" s="182"/>
      <c r="L67" s="182"/>
      <c r="M67" s="394"/>
    </row>
    <row r="68" spans="1:35" ht="24" customHeight="1" x14ac:dyDescent="0.2">
      <c r="A68" s="765" t="s">
        <v>30</v>
      </c>
      <c r="B68" s="788"/>
      <c r="C68" s="1071"/>
      <c r="D68" s="1053" t="str">
        <f>'DAFTAR USULAN'!D80</f>
        <v>Sub Bidang Pemberdayaan Perempuan, Perlindungan Anak dan keluarga</v>
      </c>
      <c r="E68" s="1054"/>
      <c r="F68" s="180"/>
      <c r="G68" s="180"/>
      <c r="H68" s="180"/>
      <c r="I68" s="180"/>
      <c r="J68" s="180"/>
      <c r="K68" s="180"/>
      <c r="L68" s="180"/>
      <c r="M68" s="394"/>
    </row>
    <row r="69" spans="1:35" ht="15" customHeight="1" x14ac:dyDescent="0.2">
      <c r="A69" s="765"/>
      <c r="B69" s="788"/>
      <c r="C69" s="1071"/>
      <c r="D69" s="167">
        <v>1</v>
      </c>
      <c r="E69" s="175" t="str">
        <f>'DAFTAR USULAN'!E81</f>
        <v>Kegiatan Pelatihan dan penyuluhan Pemberdayaan Perempuan</v>
      </c>
      <c r="F69" s="180"/>
      <c r="G69" s="180"/>
      <c r="H69" s="180"/>
      <c r="I69" s="180"/>
      <c r="J69" s="180"/>
      <c r="K69" s="180"/>
      <c r="L69" s="180">
        <f>'RKP DESA'!K67</f>
        <v>5048000</v>
      </c>
      <c r="M69" s="394"/>
    </row>
    <row r="70" spans="1:35" ht="27" customHeight="1" x14ac:dyDescent="0.2">
      <c r="A70" s="765"/>
      <c r="B70" s="788"/>
      <c r="C70" s="1071"/>
      <c r="D70" s="167">
        <v>2</v>
      </c>
      <c r="E70" s="653" t="str">
        <f>'RKP DESA'!F69</f>
        <v>Peningkatan Produksi Tanaman Pangan (alat/produksi/pengelolaan/penggilingan)</v>
      </c>
      <c r="F70" s="180"/>
      <c r="G70" s="180"/>
      <c r="H70" s="180"/>
      <c r="I70" s="180"/>
      <c r="J70" s="180"/>
      <c r="K70" s="180"/>
      <c r="L70" s="180"/>
      <c r="M70" s="394"/>
    </row>
    <row r="71" spans="1:35" ht="15" customHeight="1" x14ac:dyDescent="0.2">
      <c r="A71" s="765"/>
      <c r="B71" s="788"/>
      <c r="C71" s="1071"/>
      <c r="D71" s="167">
        <v>3</v>
      </c>
      <c r="E71" s="653" t="str">
        <f>'RKP DESA'!F70</f>
        <v>Pelatihan/Bintek/Pengenalan tentang Pertanian/Peternakan</v>
      </c>
      <c r="F71" s="180"/>
      <c r="G71" s="180"/>
      <c r="H71" s="180"/>
      <c r="I71" s="180"/>
      <c r="J71" s="180"/>
      <c r="K71" s="180"/>
      <c r="L71" s="180"/>
      <c r="M71" s="394"/>
    </row>
    <row r="72" spans="1:35" ht="15" customHeight="1" x14ac:dyDescent="0.2">
      <c r="A72" s="765"/>
      <c r="B72" s="788"/>
      <c r="C72" s="1071"/>
      <c r="D72" s="167">
        <v>4</v>
      </c>
      <c r="E72" s="797" t="str">
        <f>'RKP DESA'!F72</f>
        <v>Lain-lain Kegiatan Sub Bidang Dukungan Penanaman Modal</v>
      </c>
      <c r="F72" s="180"/>
      <c r="G72" s="180"/>
      <c r="H72" s="180"/>
      <c r="I72" s="180"/>
      <c r="J72" s="180"/>
      <c r="K72" s="180"/>
      <c r="L72" s="180"/>
      <c r="M72" s="394"/>
    </row>
    <row r="73" spans="1:35" ht="15.75" customHeight="1" x14ac:dyDescent="0.2">
      <c r="A73" s="288" t="s">
        <v>562</v>
      </c>
      <c r="B73" s="790"/>
      <c r="C73" s="1072"/>
      <c r="D73" s="289"/>
      <c r="E73" s="361" t="s">
        <v>562</v>
      </c>
      <c r="F73" s="185">
        <f t="shared" ref="F73:L73" si="4">SUM(F68:F69)</f>
        <v>0</v>
      </c>
      <c r="G73" s="185">
        <f t="shared" si="4"/>
        <v>0</v>
      </c>
      <c r="H73" s="185">
        <f t="shared" si="4"/>
        <v>0</v>
      </c>
      <c r="I73" s="185">
        <f t="shared" si="4"/>
        <v>0</v>
      </c>
      <c r="J73" s="185">
        <f t="shared" si="4"/>
        <v>0</v>
      </c>
      <c r="K73" s="185">
        <f t="shared" si="4"/>
        <v>0</v>
      </c>
      <c r="L73" s="185">
        <f t="shared" si="4"/>
        <v>5048000</v>
      </c>
      <c r="M73" s="397"/>
    </row>
    <row r="74" spans="1:35" ht="28.5" customHeight="1" x14ac:dyDescent="0.2">
      <c r="A74" s="288"/>
      <c r="B74" s="790"/>
      <c r="C74" s="1073">
        <v>5</v>
      </c>
      <c r="D74" s="1076" t="str">
        <f>'SUB.3, 4'!B361</f>
        <v>BIDANG PENANGGULANGAN BENCANA, DARURAT DAN MENDESAK DESA</v>
      </c>
      <c r="E74" s="1077"/>
      <c r="F74" s="181"/>
      <c r="G74" s="181"/>
      <c r="H74" s="181"/>
      <c r="I74" s="181"/>
      <c r="J74" s="181"/>
      <c r="K74" s="181"/>
      <c r="L74" s="181"/>
      <c r="M74" s="395"/>
    </row>
    <row r="75" spans="1:35" ht="15.75" customHeight="1" x14ac:dyDescent="0.2">
      <c r="A75" s="288"/>
      <c r="B75" s="790"/>
      <c r="C75" s="1074"/>
      <c r="D75" s="1078" t="str">
        <f>'SUB.3, 4'!C362</f>
        <v>Sub Bidang Keadaan Mendesak</v>
      </c>
      <c r="E75" s="1079"/>
      <c r="F75" s="181"/>
      <c r="G75" s="181"/>
      <c r="H75" s="181"/>
      <c r="I75" s="181"/>
      <c r="J75" s="181"/>
      <c r="K75" s="181"/>
      <c r="L75" s="181"/>
      <c r="M75" s="395"/>
    </row>
    <row r="76" spans="1:35" ht="15.75" customHeight="1" x14ac:dyDescent="0.2">
      <c r="A76" s="288"/>
      <c r="B76" s="790"/>
      <c r="C76" s="1074"/>
      <c r="D76" s="251">
        <v>1</v>
      </c>
      <c r="E76" s="362" t="str">
        <f>'SUB.3, 4'!C363</f>
        <v>Kegiatan penanganan keadaan mendesak</v>
      </c>
      <c r="F76" s="181">
        <f>'SUB.3, 4'!L377</f>
        <v>144000000</v>
      </c>
      <c r="G76" s="181"/>
      <c r="H76" s="181"/>
      <c r="I76" s="181"/>
      <c r="J76" s="181"/>
      <c r="K76" s="181"/>
      <c r="L76" s="181"/>
      <c r="M76" s="395"/>
    </row>
    <row r="77" spans="1:35" ht="15.75" customHeight="1" x14ac:dyDescent="0.2">
      <c r="A77" s="288"/>
      <c r="B77" s="790"/>
      <c r="C77" s="1075"/>
      <c r="D77" s="289"/>
      <c r="E77" s="361" t="s">
        <v>670</v>
      </c>
      <c r="F77" s="181">
        <f t="shared" ref="F77:L77" si="5">SUM(F75:F76)</f>
        <v>144000000</v>
      </c>
      <c r="G77" s="181">
        <f t="shared" si="5"/>
        <v>0</v>
      </c>
      <c r="H77" s="181">
        <f t="shared" si="5"/>
        <v>0</v>
      </c>
      <c r="I77" s="181">
        <f t="shared" si="5"/>
        <v>0</v>
      </c>
      <c r="J77" s="181">
        <f t="shared" si="5"/>
        <v>0</v>
      </c>
      <c r="K77" s="181">
        <f t="shared" si="5"/>
        <v>0</v>
      </c>
      <c r="L77" s="181">
        <f t="shared" si="5"/>
        <v>0</v>
      </c>
      <c r="M77" s="395"/>
    </row>
    <row r="78" spans="1:35" ht="15.75" customHeight="1" x14ac:dyDescent="0.2">
      <c r="A78" s="288"/>
      <c r="B78" s="790"/>
      <c r="C78" s="288"/>
      <c r="D78" s="289"/>
      <c r="E78" s="361" t="s">
        <v>593</v>
      </c>
      <c r="F78" s="181">
        <f>F27+F51+F66+F73+F77</f>
        <v>1261543870</v>
      </c>
      <c r="G78" s="181">
        <f t="shared" ref="G78:L78" si="6">G27+G51+G66+G73+G77</f>
        <v>1213314301.28</v>
      </c>
      <c r="H78" s="181">
        <f t="shared" si="6"/>
        <v>256789000</v>
      </c>
      <c r="I78" s="181">
        <f t="shared" si="6"/>
        <v>0</v>
      </c>
      <c r="J78" s="181">
        <f t="shared" si="6"/>
        <v>97000000</v>
      </c>
      <c r="K78" s="181">
        <f t="shared" si="6"/>
        <v>10500000</v>
      </c>
      <c r="L78" s="181">
        <f t="shared" si="6"/>
        <v>10568000</v>
      </c>
      <c r="M78" s="395"/>
    </row>
    <row r="79" spans="1:35" ht="18" customHeight="1" x14ac:dyDescent="0.2">
      <c r="A79" s="727" t="s">
        <v>20</v>
      </c>
      <c r="B79" s="782"/>
      <c r="C79" s="363"/>
      <c r="D79" s="363"/>
      <c r="F79" s="821"/>
      <c r="G79" s="821"/>
      <c r="H79" s="821" t="s">
        <v>1065</v>
      </c>
      <c r="I79" s="821"/>
      <c r="J79" s="821"/>
      <c r="K79" s="821">
        <v>300000</v>
      </c>
      <c r="L79" s="821"/>
    </row>
    <row r="80" spans="1:35" ht="15" customHeight="1" x14ac:dyDescent="0.2">
      <c r="A80" s="893" t="s">
        <v>21</v>
      </c>
      <c r="B80" s="893"/>
      <c r="C80" s="893"/>
      <c r="D80" s="893"/>
      <c r="E80" s="893"/>
      <c r="F80" s="384"/>
      <c r="G80" s="384"/>
      <c r="H80" s="893" t="s">
        <v>983</v>
      </c>
      <c r="I80" s="893"/>
      <c r="J80" s="893"/>
      <c r="K80" s="822">
        <f>K78-K79</f>
        <v>10200000</v>
      </c>
      <c r="L80" s="385"/>
      <c r="M80" s="385"/>
    </row>
    <row r="81" spans="1:13" ht="15" customHeight="1" x14ac:dyDescent="0.2">
      <c r="A81" s="893" t="s">
        <v>106</v>
      </c>
      <c r="B81" s="893"/>
      <c r="C81" s="893"/>
      <c r="D81" s="893"/>
      <c r="E81" s="893"/>
      <c r="F81" s="384"/>
      <c r="G81" s="287">
        <v>46680914</v>
      </c>
      <c r="H81" s="893" t="s">
        <v>162</v>
      </c>
      <c r="I81" s="893"/>
      <c r="J81" s="893"/>
      <c r="K81" s="725"/>
      <c r="L81" s="385"/>
      <c r="M81" s="385"/>
    </row>
    <row r="82" spans="1:13" x14ac:dyDescent="0.2">
      <c r="A82" s="892"/>
      <c r="B82" s="892"/>
      <c r="C82" s="892"/>
      <c r="D82" s="893"/>
      <c r="E82" s="893"/>
      <c r="F82" s="386"/>
      <c r="G82" s="386">
        <f>H78-G81</f>
        <v>210108086</v>
      </c>
      <c r="H82" s="893"/>
      <c r="I82" s="893"/>
      <c r="J82" s="893"/>
      <c r="K82" s="725"/>
      <c r="L82" s="385"/>
      <c r="M82" s="385"/>
    </row>
    <row r="83" spans="1:13" x14ac:dyDescent="0.2">
      <c r="A83" s="893"/>
      <c r="B83" s="893"/>
      <c r="C83" s="893"/>
      <c r="D83" s="893"/>
      <c r="E83" s="893"/>
      <c r="F83" s="386"/>
      <c r="G83" s="386"/>
      <c r="H83" s="892"/>
      <c r="I83" s="893"/>
      <c r="J83" s="893"/>
      <c r="K83" s="725"/>
      <c r="L83" s="385"/>
      <c r="M83" s="385"/>
    </row>
    <row r="84" spans="1:13" x14ac:dyDescent="0.2">
      <c r="A84" s="893"/>
      <c r="B84" s="893"/>
      <c r="C84" s="893"/>
      <c r="D84" s="893"/>
      <c r="E84" s="893"/>
      <c r="F84" s="385"/>
      <c r="G84" s="386">
        <f>F78+G78+H78+J78</f>
        <v>2828647171.2799997</v>
      </c>
      <c r="H84" s="893"/>
      <c r="I84" s="893"/>
      <c r="J84" s="893"/>
      <c r="K84" s="725"/>
      <c r="L84" s="385"/>
      <c r="M84" s="385"/>
    </row>
    <row r="85" spans="1:13" ht="15" customHeight="1" x14ac:dyDescent="0.2">
      <c r="A85" s="893" t="s">
        <v>160</v>
      </c>
      <c r="B85" s="893"/>
      <c r="C85" s="893"/>
      <c r="D85" s="893"/>
      <c r="E85" s="893"/>
      <c r="F85" s="385"/>
      <c r="G85" s="386">
        <f>SUM(F78:L78)</f>
        <v>2849715171.2799997</v>
      </c>
      <c r="H85" s="893" t="s">
        <v>161</v>
      </c>
      <c r="I85" s="893"/>
      <c r="J85" s="893"/>
      <c r="K85" s="725"/>
      <c r="L85" s="385"/>
      <c r="M85" s="385"/>
    </row>
    <row r="86" spans="1:13" x14ac:dyDescent="0.2">
      <c r="A86" s="321"/>
      <c r="B86" s="321"/>
      <c r="C86" s="321"/>
      <c r="D86" s="321"/>
      <c r="E86" s="321"/>
      <c r="F86" s="321"/>
      <c r="G86" s="321"/>
      <c r="H86" s="321"/>
      <c r="I86" s="321"/>
      <c r="J86" s="321"/>
      <c r="K86" s="321"/>
      <c r="L86" s="321"/>
      <c r="M86" s="321"/>
    </row>
    <row r="87" spans="1:13" x14ac:dyDescent="0.2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</row>
  </sheetData>
  <mergeCells count="44">
    <mergeCell ref="C28:C51"/>
    <mergeCell ref="C52:C66"/>
    <mergeCell ref="C67:C73"/>
    <mergeCell ref="C74:C77"/>
    <mergeCell ref="D74:E74"/>
    <mergeCell ref="D75:E75"/>
    <mergeCell ref="D68:E68"/>
    <mergeCell ref="A1:L1"/>
    <mergeCell ref="H84:J84"/>
    <mergeCell ref="H85:J85"/>
    <mergeCell ref="A80:E80"/>
    <mergeCell ref="A81:E81"/>
    <mergeCell ref="A82:E82"/>
    <mergeCell ref="A83:E83"/>
    <mergeCell ref="A84:E84"/>
    <mergeCell ref="A85:E85"/>
    <mergeCell ref="H80:J80"/>
    <mergeCell ref="H81:J81"/>
    <mergeCell ref="H82:J82"/>
    <mergeCell ref="H83:J83"/>
    <mergeCell ref="A4:A7"/>
    <mergeCell ref="D16:E16"/>
    <mergeCell ref="F5:F7"/>
    <mergeCell ref="D4:E7"/>
    <mergeCell ref="F4:L4"/>
    <mergeCell ref="L5:L7"/>
    <mergeCell ref="D8:E8"/>
    <mergeCell ref="D9:E9"/>
    <mergeCell ref="G5:G7"/>
    <mergeCell ref="H5:H7"/>
    <mergeCell ref="I5:J5"/>
    <mergeCell ref="I6:I7"/>
    <mergeCell ref="J6:J7"/>
    <mergeCell ref="D19:E19"/>
    <mergeCell ref="D21:E21"/>
    <mergeCell ref="D32:E32"/>
    <mergeCell ref="D62:E62"/>
    <mergeCell ref="D55:E55"/>
    <mergeCell ref="D53:E53"/>
    <mergeCell ref="D28:E28"/>
    <mergeCell ref="D29:E29"/>
    <mergeCell ref="D39:E39"/>
    <mergeCell ref="D46:E46"/>
    <mergeCell ref="D49:E49"/>
  </mergeCells>
  <printOptions horizontalCentered="1" verticalCentered="1"/>
  <pageMargins left="0.2" right="0.2" top="0.2" bottom="0.2" header="0.118110236220472" footer="0.118110236220472"/>
  <pageSetup paperSize="5" scale="95" orientation="landscape" r:id="rId1"/>
  <ignoredErrors>
    <ignoredError sqref="D17:D18 D22 D2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4E967-3A3F-4FCD-8BF7-F00E35ADC5F4}">
  <dimension ref="A1:F23"/>
  <sheetViews>
    <sheetView topLeftCell="A7" workbookViewId="0">
      <selection activeCell="D22" sqref="D22"/>
    </sheetView>
  </sheetViews>
  <sheetFormatPr defaultRowHeight="15" x14ac:dyDescent="0.25"/>
  <cols>
    <col min="1" max="1" width="13.140625" customWidth="1"/>
    <col min="2" max="2" width="19.42578125" customWidth="1"/>
    <col min="3" max="3" width="21.140625" customWidth="1"/>
    <col min="4" max="4" width="28.140625" customWidth="1"/>
    <col min="5" max="5" width="22.85546875" customWidth="1"/>
    <col min="6" max="6" width="23.7109375" customWidth="1"/>
  </cols>
  <sheetData>
    <row r="1" spans="1:6" ht="27" customHeight="1" x14ac:dyDescent="0.35">
      <c r="A1" s="1080" t="s">
        <v>683</v>
      </c>
      <c r="B1" s="1080"/>
      <c r="C1" s="1080"/>
      <c r="D1" s="1080"/>
    </row>
    <row r="2" spans="1:6" ht="23.25" customHeight="1" x14ac:dyDescent="0.25">
      <c r="A2" s="480" t="s">
        <v>682</v>
      </c>
      <c r="B2" s="480" t="s">
        <v>679</v>
      </c>
      <c r="C2" s="480" t="s">
        <v>678</v>
      </c>
      <c r="D2" s="480" t="s">
        <v>680</v>
      </c>
      <c r="E2" s="1081" t="s">
        <v>1005</v>
      </c>
      <c r="F2" s="1082"/>
    </row>
    <row r="3" spans="1:6" ht="23.25" customHeight="1" x14ac:dyDescent="0.25">
      <c r="A3" s="481" t="s">
        <v>484</v>
      </c>
      <c r="B3" s="482">
        <v>14300000</v>
      </c>
      <c r="C3" s="482">
        <v>22261027.5</v>
      </c>
      <c r="D3" s="483">
        <f>B3+C3</f>
        <v>36561027.5</v>
      </c>
      <c r="E3" s="356">
        <v>8300000</v>
      </c>
      <c r="F3" s="655">
        <f>C3+E3</f>
        <v>30561027.5</v>
      </c>
    </row>
    <row r="4" spans="1:6" ht="23.25" customHeight="1" x14ac:dyDescent="0.25">
      <c r="A4" s="481" t="s">
        <v>513</v>
      </c>
      <c r="B4" s="482">
        <v>9599000</v>
      </c>
      <c r="C4" s="482">
        <v>9458620.1899999995</v>
      </c>
      <c r="D4" s="483">
        <f>B4+C4</f>
        <v>19057620.189999998</v>
      </c>
      <c r="E4" s="356">
        <f>B4</f>
        <v>9599000</v>
      </c>
      <c r="F4" s="655">
        <f t="shared" ref="F4:F9" si="0">C4+E4</f>
        <v>19057620.189999998</v>
      </c>
    </row>
    <row r="5" spans="1:6" ht="23.25" customHeight="1" x14ac:dyDescent="0.25">
      <c r="A5" s="481" t="s">
        <v>681</v>
      </c>
      <c r="B5" s="482">
        <v>97000000</v>
      </c>
      <c r="C5" s="482">
        <v>0</v>
      </c>
      <c r="D5" s="483">
        <f t="shared" ref="D5:D9" si="1">B5+C5</f>
        <v>97000000</v>
      </c>
      <c r="E5" s="356">
        <f>D5</f>
        <v>97000000</v>
      </c>
      <c r="F5" s="655">
        <f t="shared" si="0"/>
        <v>97000000</v>
      </c>
    </row>
    <row r="6" spans="1:6" ht="23.25" customHeight="1" x14ac:dyDescent="0.25">
      <c r="A6" s="481" t="s">
        <v>662</v>
      </c>
      <c r="B6" s="482">
        <v>0</v>
      </c>
      <c r="C6" s="482">
        <v>54600</v>
      </c>
      <c r="D6" s="483">
        <f t="shared" si="1"/>
        <v>54600</v>
      </c>
      <c r="E6" s="356"/>
      <c r="F6" s="655"/>
    </row>
    <row r="7" spans="1:6" ht="23.25" customHeight="1" x14ac:dyDescent="0.25">
      <c r="A7" s="481" t="s">
        <v>485</v>
      </c>
      <c r="B7" s="482">
        <v>303063039</v>
      </c>
      <c r="C7" s="482">
        <v>40564367</v>
      </c>
      <c r="D7" s="483">
        <f t="shared" si="1"/>
        <v>343627406</v>
      </c>
      <c r="E7" s="356">
        <f>SUM(C11:C12)</f>
        <v>192450008</v>
      </c>
      <c r="F7" s="655">
        <f t="shared" si="0"/>
        <v>233014375</v>
      </c>
    </row>
    <row r="8" spans="1:6" ht="23.25" customHeight="1" x14ac:dyDescent="0.25">
      <c r="A8" s="481" t="s">
        <v>76</v>
      </c>
      <c r="B8" s="482">
        <v>1193628000</v>
      </c>
      <c r="C8" s="482">
        <v>214038486.59999999</v>
      </c>
      <c r="D8" s="483">
        <f t="shared" si="1"/>
        <v>1407666486.5999999</v>
      </c>
      <c r="E8" s="356">
        <v>1242606000</v>
      </c>
      <c r="F8" s="655">
        <f t="shared" si="0"/>
        <v>1456644486.5999999</v>
      </c>
    </row>
    <row r="9" spans="1:6" ht="23.25" customHeight="1" x14ac:dyDescent="0.25">
      <c r="A9" s="481" t="s">
        <v>74</v>
      </c>
      <c r="B9" s="482">
        <v>1051988000</v>
      </c>
      <c r="C9" s="482">
        <v>123237696.76000001</v>
      </c>
      <c r="D9" s="483">
        <f t="shared" si="1"/>
        <v>1175225696.76</v>
      </c>
      <c r="E9" s="356">
        <v>1063314000</v>
      </c>
      <c r="F9" s="655">
        <f t="shared" si="0"/>
        <v>1186551696.76</v>
      </c>
    </row>
    <row r="10" spans="1:6" x14ac:dyDescent="0.25">
      <c r="B10" s="356"/>
      <c r="C10" s="356"/>
      <c r="D10" s="356"/>
    </row>
    <row r="11" spans="1:6" x14ac:dyDescent="0.25">
      <c r="B11" s="356" t="s">
        <v>1003</v>
      </c>
      <c r="C11" s="356">
        <v>103866435</v>
      </c>
      <c r="D11" s="356"/>
    </row>
    <row r="12" spans="1:6" x14ac:dyDescent="0.25">
      <c r="B12" s="356" t="s">
        <v>1004</v>
      </c>
      <c r="C12" s="356">
        <v>88583573</v>
      </c>
      <c r="D12" s="356"/>
    </row>
    <row r="13" spans="1:6" x14ac:dyDescent="0.25">
      <c r="B13" s="356"/>
      <c r="C13" s="356"/>
      <c r="D13" s="356"/>
    </row>
    <row r="14" spans="1:6" x14ac:dyDescent="0.25">
      <c r="B14" s="356"/>
      <c r="C14" s="356"/>
      <c r="D14" s="356"/>
    </row>
    <row r="15" spans="1:6" x14ac:dyDescent="0.25">
      <c r="B15" s="356" t="s">
        <v>1034</v>
      </c>
      <c r="C15" s="356"/>
      <c r="D15" s="356"/>
    </row>
    <row r="16" spans="1:6" ht="15.75" x14ac:dyDescent="0.25">
      <c r="A16" s="480" t="s">
        <v>682</v>
      </c>
      <c r="B16" s="480" t="s">
        <v>679</v>
      </c>
      <c r="C16" s="480" t="s">
        <v>678</v>
      </c>
      <c r="D16" s="480" t="s">
        <v>680</v>
      </c>
    </row>
    <row r="17" spans="1:4" ht="15.75" x14ac:dyDescent="0.25">
      <c r="A17" s="481" t="s">
        <v>484</v>
      </c>
      <c r="B17" s="482">
        <v>8300400</v>
      </c>
      <c r="C17" s="482">
        <v>2000000</v>
      </c>
      <c r="D17" s="483">
        <f>B17+C17</f>
        <v>10300400</v>
      </c>
    </row>
    <row r="18" spans="1:4" ht="15.75" x14ac:dyDescent="0.25">
      <c r="A18" s="481" t="s">
        <v>513</v>
      </c>
      <c r="B18" s="482">
        <v>8400000</v>
      </c>
      <c r="C18" s="482">
        <v>2500000</v>
      </c>
      <c r="D18" s="483">
        <f>B18+C18</f>
        <v>10900000</v>
      </c>
    </row>
    <row r="19" spans="1:4" ht="15.75" x14ac:dyDescent="0.25">
      <c r="A19" s="481" t="s">
        <v>681</v>
      </c>
      <c r="B19" s="482">
        <v>97000000</v>
      </c>
      <c r="C19" s="482">
        <v>0</v>
      </c>
      <c r="D19" s="483">
        <f t="shared" ref="D19:D23" si="2">B19+C19</f>
        <v>97000000</v>
      </c>
    </row>
    <row r="20" spans="1:4" ht="15.75" x14ac:dyDescent="0.25">
      <c r="A20" s="481" t="s">
        <v>662</v>
      </c>
      <c r="B20" s="482">
        <v>0</v>
      </c>
      <c r="C20" s="482">
        <v>54600</v>
      </c>
      <c r="D20" s="483">
        <f t="shared" si="2"/>
        <v>54600</v>
      </c>
    </row>
    <row r="21" spans="1:4" ht="15.75" x14ac:dyDescent="0.25">
      <c r="A21" s="481" t="s">
        <v>485</v>
      </c>
      <c r="B21" s="482">
        <v>192450008</v>
      </c>
      <c r="C21" s="482">
        <v>50000000</v>
      </c>
      <c r="D21" s="483">
        <f t="shared" si="2"/>
        <v>242450008</v>
      </c>
    </row>
    <row r="22" spans="1:4" ht="15.75" x14ac:dyDescent="0.25">
      <c r="A22" s="481" t="s">
        <v>76</v>
      </c>
      <c r="B22" s="482">
        <v>1246606000</v>
      </c>
      <c r="C22" s="482">
        <v>150000000</v>
      </c>
      <c r="D22" s="483">
        <f t="shared" si="2"/>
        <v>1396606000</v>
      </c>
    </row>
    <row r="23" spans="1:4" ht="15.75" x14ac:dyDescent="0.25">
      <c r="A23" s="481" t="s">
        <v>74</v>
      </c>
      <c r="B23" s="482">
        <v>1063314000</v>
      </c>
      <c r="C23" s="482">
        <v>150000000</v>
      </c>
      <c r="D23" s="483">
        <f t="shared" si="2"/>
        <v>1213314000</v>
      </c>
    </row>
  </sheetData>
  <mergeCells count="2">
    <mergeCell ref="A1:D1"/>
    <mergeCell ref="E2:F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S197"/>
  <sheetViews>
    <sheetView workbookViewId="0">
      <selection activeCell="H15" sqref="H15"/>
    </sheetView>
  </sheetViews>
  <sheetFormatPr defaultRowHeight="12.75" x14ac:dyDescent="0.2"/>
  <cols>
    <col min="1" max="2" width="3.7109375" style="193" customWidth="1"/>
    <col min="3" max="3" width="7.42578125" style="193" customWidth="1"/>
    <col min="4" max="4" width="3.42578125" style="193" customWidth="1"/>
    <col min="5" max="5" width="2.85546875" style="193" customWidth="1"/>
    <col min="6" max="6" width="3.5703125" style="193" customWidth="1"/>
    <col min="7" max="7" width="3.28515625" style="193" customWidth="1"/>
    <col min="8" max="8" width="34" style="193" customWidth="1"/>
    <col min="9" max="9" width="5.85546875" style="193" customWidth="1"/>
    <col min="10" max="10" width="6.85546875" style="193" customWidth="1"/>
    <col min="11" max="11" width="7.140625" style="193" customWidth="1"/>
    <col min="12" max="12" width="15.28515625" style="193" customWidth="1"/>
    <col min="13" max="13" width="17.140625" style="193" customWidth="1"/>
    <col min="14" max="14" width="18.5703125" style="193" customWidth="1"/>
    <col min="15" max="16" width="18.7109375" style="193" customWidth="1"/>
    <col min="17" max="16384" width="9.140625" style="193"/>
  </cols>
  <sheetData>
    <row r="1" spans="2:16" x14ac:dyDescent="0.2">
      <c r="C1" s="1122" t="s">
        <v>1007</v>
      </c>
      <c r="D1" s="1122"/>
      <c r="E1" s="1122"/>
      <c r="F1" s="1122"/>
      <c r="G1" s="1122"/>
      <c r="H1" s="1122"/>
      <c r="I1" s="1122"/>
      <c r="J1" s="1122"/>
      <c r="K1" s="1122"/>
      <c r="L1" s="1122"/>
      <c r="M1" s="1122"/>
      <c r="N1" s="1122"/>
    </row>
    <row r="2" spans="2:16" x14ac:dyDescent="0.2">
      <c r="B2" s="521"/>
      <c r="C2" s="1122" t="s">
        <v>108</v>
      </c>
      <c r="D2" s="1122"/>
      <c r="E2" s="1122"/>
      <c r="F2" s="1122"/>
      <c r="G2" s="1122"/>
      <c r="H2" s="1122"/>
      <c r="I2" s="1122"/>
      <c r="J2" s="1122"/>
      <c r="K2" s="1122"/>
      <c r="L2" s="1122"/>
      <c r="M2" s="1122"/>
      <c r="N2" s="1122"/>
    </row>
    <row r="3" spans="2:16" ht="15" customHeight="1" x14ac:dyDescent="0.2">
      <c r="B3" s="1123" t="s">
        <v>59</v>
      </c>
      <c r="C3" s="1123"/>
      <c r="D3" s="1123"/>
      <c r="E3" s="1123"/>
      <c r="F3" s="1123"/>
      <c r="G3" s="1123" t="s">
        <v>81</v>
      </c>
      <c r="H3" s="1123"/>
      <c r="I3" s="194" t="s">
        <v>67</v>
      </c>
      <c r="J3" s="1123" t="s">
        <v>25</v>
      </c>
      <c r="K3" s="1123" t="s">
        <v>82</v>
      </c>
      <c r="L3" s="1124" t="s">
        <v>83</v>
      </c>
      <c r="M3" s="1125"/>
      <c r="N3" s="1123" t="s">
        <v>84</v>
      </c>
    </row>
    <row r="4" spans="2:16" ht="21" customHeight="1" x14ac:dyDescent="0.2">
      <c r="B4" s="1123"/>
      <c r="C4" s="1123"/>
      <c r="D4" s="1123"/>
      <c r="E4" s="1123"/>
      <c r="F4" s="1123"/>
      <c r="G4" s="1123"/>
      <c r="H4" s="1123"/>
      <c r="I4" s="195" t="s">
        <v>443</v>
      </c>
      <c r="J4" s="1123"/>
      <c r="K4" s="1123"/>
      <c r="L4" s="196" t="s">
        <v>82</v>
      </c>
      <c r="M4" s="196" t="s">
        <v>85</v>
      </c>
      <c r="N4" s="1123"/>
      <c r="O4" s="522"/>
    </row>
    <row r="5" spans="2:16" ht="19.5" customHeight="1" x14ac:dyDescent="0.2">
      <c r="B5" s="817">
        <v>2</v>
      </c>
      <c r="C5" s="1126" t="s">
        <v>495</v>
      </c>
      <c r="D5" s="1126"/>
      <c r="E5" s="1126"/>
      <c r="F5" s="1126"/>
      <c r="G5" s="1126"/>
      <c r="H5" s="1126"/>
      <c r="I5" s="818"/>
      <c r="J5" s="430"/>
      <c r="K5" s="818"/>
      <c r="L5" s="196"/>
      <c r="M5" s="523"/>
      <c r="N5" s="524">
        <f>N6+N38+N100+N123+N176</f>
        <v>1387287870</v>
      </c>
      <c r="O5" s="522"/>
    </row>
    <row r="6" spans="2:16" ht="21" customHeight="1" x14ac:dyDescent="0.2">
      <c r="B6" s="525"/>
      <c r="C6" s="751" t="s">
        <v>30</v>
      </c>
      <c r="D6" s="860" t="s">
        <v>430</v>
      </c>
      <c r="E6" s="1089"/>
      <c r="F6" s="1089"/>
      <c r="G6" s="1089"/>
      <c r="H6" s="861"/>
      <c r="I6" s="805"/>
      <c r="J6" s="430"/>
      <c r="K6" s="818"/>
      <c r="L6" s="196"/>
      <c r="M6" s="523"/>
      <c r="N6" s="524">
        <f>N7</f>
        <v>27070000</v>
      </c>
      <c r="O6" s="522"/>
    </row>
    <row r="7" spans="2:16" ht="27" customHeight="1" x14ac:dyDescent="0.2">
      <c r="B7" s="525"/>
      <c r="C7" s="752">
        <v>1</v>
      </c>
      <c r="D7" s="1127" t="s">
        <v>431</v>
      </c>
      <c r="E7" s="1128"/>
      <c r="F7" s="1128"/>
      <c r="G7" s="1128"/>
      <c r="H7" s="1128"/>
      <c r="I7" s="526"/>
      <c r="J7" s="527"/>
      <c r="K7" s="818"/>
      <c r="L7" s="196"/>
      <c r="M7" s="523"/>
      <c r="N7" s="524">
        <f>M8+M28+M36</f>
        <v>27070000</v>
      </c>
      <c r="O7" s="399"/>
    </row>
    <row r="8" spans="2:16" ht="19.5" customHeight="1" x14ac:dyDescent="0.2">
      <c r="B8" s="525"/>
      <c r="C8" s="528" t="s">
        <v>709</v>
      </c>
      <c r="D8" s="422" t="s">
        <v>230</v>
      </c>
      <c r="F8" s="529"/>
      <c r="G8" s="529"/>
      <c r="H8" s="436"/>
      <c r="I8" s="436"/>
      <c r="J8" s="430"/>
      <c r="K8" s="818"/>
      <c r="L8" s="196"/>
      <c r="M8" s="530">
        <f>SUM(M9:M27)</f>
        <v>2670000</v>
      </c>
      <c r="N8" s="531"/>
      <c r="O8" s="532"/>
    </row>
    <row r="9" spans="2:16" ht="18" customHeight="1" x14ac:dyDescent="0.2">
      <c r="B9" s="525"/>
      <c r="C9" s="533"/>
      <c r="D9" s="533"/>
      <c r="E9" s="533">
        <v>1</v>
      </c>
      <c r="F9" s="533" t="s">
        <v>117</v>
      </c>
      <c r="G9" s="808"/>
      <c r="H9" s="810"/>
      <c r="I9" s="810" t="s">
        <v>76</v>
      </c>
      <c r="J9" s="422">
        <v>2</v>
      </c>
      <c r="K9" s="533" t="s">
        <v>89</v>
      </c>
      <c r="L9" s="534">
        <v>60000</v>
      </c>
      <c r="M9" s="534">
        <f>J9*L9</f>
        <v>120000</v>
      </c>
      <c r="N9" s="531"/>
      <c r="O9" s="399"/>
    </row>
    <row r="10" spans="2:16" ht="18" customHeight="1" x14ac:dyDescent="0.2">
      <c r="B10" s="525"/>
      <c r="C10" s="533"/>
      <c r="D10" s="533"/>
      <c r="E10" s="533">
        <v>2</v>
      </c>
      <c r="F10" s="533" t="s">
        <v>496</v>
      </c>
      <c r="G10" s="533"/>
      <c r="H10" s="533"/>
      <c r="I10" s="810" t="s">
        <v>76</v>
      </c>
      <c r="J10" s="422">
        <v>20</v>
      </c>
      <c r="K10" s="533" t="s">
        <v>90</v>
      </c>
      <c r="L10" s="534">
        <v>50000</v>
      </c>
      <c r="M10" s="534">
        <f t="shared" ref="M10:M27" si="0">J10*L10</f>
        <v>1000000</v>
      </c>
      <c r="N10" s="531"/>
      <c r="O10" s="535"/>
    </row>
    <row r="11" spans="2:16" ht="18" customHeight="1" x14ac:dyDescent="0.2">
      <c r="B11" s="525"/>
      <c r="C11" s="533"/>
      <c r="D11" s="533"/>
      <c r="E11" s="533">
        <v>3</v>
      </c>
      <c r="F11" s="533" t="s">
        <v>898</v>
      </c>
      <c r="G11" s="533"/>
      <c r="H11" s="533"/>
      <c r="I11" s="810" t="s">
        <v>76</v>
      </c>
      <c r="J11" s="422">
        <v>20</v>
      </c>
      <c r="K11" s="533" t="s">
        <v>90</v>
      </c>
      <c r="L11" s="534">
        <v>15000</v>
      </c>
      <c r="M11" s="534">
        <f t="shared" si="0"/>
        <v>300000</v>
      </c>
      <c r="N11" s="531"/>
      <c r="O11" s="532"/>
    </row>
    <row r="12" spans="2:16" ht="18" customHeight="1" x14ac:dyDescent="0.2">
      <c r="B12" s="525"/>
      <c r="C12" s="533"/>
      <c r="D12" s="533"/>
      <c r="E12" s="533">
        <v>4</v>
      </c>
      <c r="F12" s="1086" t="s">
        <v>899</v>
      </c>
      <c r="G12" s="1087"/>
      <c r="H12" s="1088"/>
      <c r="I12" s="810" t="s">
        <v>76</v>
      </c>
      <c r="J12" s="422">
        <v>20</v>
      </c>
      <c r="K12" s="533" t="s">
        <v>90</v>
      </c>
      <c r="L12" s="534">
        <v>4000</v>
      </c>
      <c r="M12" s="534">
        <f t="shared" si="0"/>
        <v>80000</v>
      </c>
      <c r="N12" s="531"/>
      <c r="O12" s="532"/>
    </row>
    <row r="13" spans="2:16" ht="17.25" customHeight="1" x14ac:dyDescent="0.2">
      <c r="B13" s="525"/>
      <c r="C13" s="533"/>
      <c r="D13" s="533"/>
      <c r="E13" s="533">
        <v>5</v>
      </c>
      <c r="F13" s="533" t="s">
        <v>432</v>
      </c>
      <c r="G13" s="533"/>
      <c r="H13" s="533"/>
      <c r="I13" s="810" t="s">
        <v>76</v>
      </c>
      <c r="J13" s="422">
        <v>20</v>
      </c>
      <c r="K13" s="533" t="s">
        <v>90</v>
      </c>
      <c r="L13" s="534">
        <v>4000</v>
      </c>
      <c r="M13" s="534">
        <f t="shared" si="0"/>
        <v>80000</v>
      </c>
      <c r="N13" s="531"/>
      <c r="O13" s="535"/>
    </row>
    <row r="14" spans="2:16" ht="15.75" customHeight="1" x14ac:dyDescent="0.2">
      <c r="B14" s="525"/>
      <c r="C14" s="533"/>
      <c r="D14" s="533"/>
      <c r="E14" s="533">
        <v>6</v>
      </c>
      <c r="F14" s="533" t="s">
        <v>433</v>
      </c>
      <c r="G14" s="533"/>
      <c r="H14" s="533"/>
      <c r="I14" s="810" t="s">
        <v>76</v>
      </c>
      <c r="J14" s="422">
        <v>20</v>
      </c>
      <c r="K14" s="533" t="s">
        <v>90</v>
      </c>
      <c r="L14" s="534">
        <v>10000</v>
      </c>
      <c r="M14" s="534">
        <f t="shared" si="0"/>
        <v>200000</v>
      </c>
      <c r="N14" s="531"/>
      <c r="O14" s="536"/>
    </row>
    <row r="15" spans="2:16" ht="18" customHeight="1" thickBot="1" x14ac:dyDescent="0.25">
      <c r="B15" s="525"/>
      <c r="C15" s="533"/>
      <c r="D15" s="533"/>
      <c r="E15" s="533">
        <v>7</v>
      </c>
      <c r="F15" s="533" t="s">
        <v>109</v>
      </c>
      <c r="G15" s="808"/>
      <c r="H15" s="810"/>
      <c r="I15" s="810" t="s">
        <v>76</v>
      </c>
      <c r="J15" s="422">
        <v>2</v>
      </c>
      <c r="K15" s="533" t="s">
        <v>90</v>
      </c>
      <c r="L15" s="534">
        <v>25000</v>
      </c>
      <c r="M15" s="534">
        <f t="shared" si="0"/>
        <v>50000</v>
      </c>
      <c r="N15" s="531"/>
      <c r="O15" s="535"/>
    </row>
    <row r="16" spans="2:16" ht="15.75" customHeight="1" x14ac:dyDescent="0.2">
      <c r="B16" s="525"/>
      <c r="C16" s="533"/>
      <c r="D16" s="533"/>
      <c r="E16" s="533">
        <v>8</v>
      </c>
      <c r="F16" s="533" t="s">
        <v>434</v>
      </c>
      <c r="G16" s="533"/>
      <c r="H16" s="533"/>
      <c r="I16" s="810" t="s">
        <v>76</v>
      </c>
      <c r="J16" s="422">
        <v>1</v>
      </c>
      <c r="K16" s="533" t="s">
        <v>155</v>
      </c>
      <c r="L16" s="534">
        <v>15000</v>
      </c>
      <c r="M16" s="534">
        <f t="shared" si="0"/>
        <v>15000</v>
      </c>
      <c r="N16" s="531"/>
      <c r="O16" s="537"/>
      <c r="P16" s="538"/>
    </row>
    <row r="17" spans="2:16" ht="17.25" customHeight="1" x14ac:dyDescent="0.2">
      <c r="B17" s="525"/>
      <c r="C17" s="533"/>
      <c r="D17" s="533"/>
      <c r="E17" s="533">
        <v>9</v>
      </c>
      <c r="F17" s="533" t="s">
        <v>435</v>
      </c>
      <c r="G17" s="533"/>
      <c r="H17" s="533"/>
      <c r="I17" s="810" t="s">
        <v>76</v>
      </c>
      <c r="J17" s="422">
        <v>1</v>
      </c>
      <c r="K17" s="533" t="s">
        <v>90</v>
      </c>
      <c r="L17" s="534">
        <v>10000</v>
      </c>
      <c r="M17" s="534">
        <f t="shared" si="0"/>
        <v>10000</v>
      </c>
      <c r="N17" s="531"/>
      <c r="O17" s="524">
        <f>N7</f>
        <v>27070000</v>
      </c>
      <c r="P17" s="539" t="s">
        <v>516</v>
      </c>
    </row>
    <row r="18" spans="2:16" ht="17.25" customHeight="1" x14ac:dyDescent="0.2">
      <c r="B18" s="525"/>
      <c r="C18" s="533"/>
      <c r="D18" s="533"/>
      <c r="E18" s="533">
        <v>10</v>
      </c>
      <c r="F18" s="533" t="s">
        <v>900</v>
      </c>
      <c r="G18" s="533"/>
      <c r="H18" s="533"/>
      <c r="I18" s="810" t="s">
        <v>76</v>
      </c>
      <c r="J18" s="422">
        <v>5</v>
      </c>
      <c r="K18" s="533" t="s">
        <v>150</v>
      </c>
      <c r="L18" s="534">
        <v>10000</v>
      </c>
      <c r="M18" s="534">
        <f t="shared" si="0"/>
        <v>50000</v>
      </c>
      <c r="N18" s="531"/>
      <c r="O18" s="536"/>
      <c r="P18" s="539"/>
    </row>
    <row r="19" spans="2:16" ht="17.25" customHeight="1" x14ac:dyDescent="0.2">
      <c r="B19" s="525"/>
      <c r="C19" s="533"/>
      <c r="D19" s="533"/>
      <c r="E19" s="533">
        <v>11</v>
      </c>
      <c r="F19" s="533" t="s">
        <v>901</v>
      </c>
      <c r="G19" s="533"/>
      <c r="H19" s="533"/>
      <c r="I19" s="810" t="s">
        <v>76</v>
      </c>
      <c r="J19" s="422">
        <v>20</v>
      </c>
      <c r="K19" s="533" t="s">
        <v>150</v>
      </c>
      <c r="L19" s="534">
        <v>7000</v>
      </c>
      <c r="M19" s="534">
        <f t="shared" si="0"/>
        <v>140000</v>
      </c>
      <c r="N19" s="531"/>
      <c r="O19" s="536"/>
      <c r="P19" s="539"/>
    </row>
    <row r="20" spans="2:16" ht="17.25" customHeight="1" x14ac:dyDescent="0.2">
      <c r="B20" s="525"/>
      <c r="C20" s="533"/>
      <c r="D20" s="533"/>
      <c r="E20" s="533">
        <v>12</v>
      </c>
      <c r="F20" s="533" t="s">
        <v>902</v>
      </c>
      <c r="G20" s="533"/>
      <c r="H20" s="533"/>
      <c r="I20" s="810" t="s">
        <v>76</v>
      </c>
      <c r="J20" s="422">
        <v>5</v>
      </c>
      <c r="K20" s="533" t="s">
        <v>150</v>
      </c>
      <c r="L20" s="534">
        <v>20000</v>
      </c>
      <c r="M20" s="534">
        <f t="shared" si="0"/>
        <v>100000</v>
      </c>
      <c r="N20" s="531"/>
      <c r="O20" s="536"/>
      <c r="P20" s="539"/>
    </row>
    <row r="21" spans="2:16" ht="17.25" customHeight="1" x14ac:dyDescent="0.2">
      <c r="B21" s="525"/>
      <c r="C21" s="533"/>
      <c r="D21" s="533"/>
      <c r="E21" s="533">
        <v>13</v>
      </c>
      <c r="F21" s="533" t="s">
        <v>903</v>
      </c>
      <c r="G21" s="533"/>
      <c r="H21" s="533"/>
      <c r="I21" s="810" t="s">
        <v>76</v>
      </c>
      <c r="J21" s="422">
        <v>1</v>
      </c>
      <c r="K21" s="533" t="s">
        <v>150</v>
      </c>
      <c r="L21" s="534">
        <v>20000</v>
      </c>
      <c r="M21" s="534">
        <f t="shared" si="0"/>
        <v>20000</v>
      </c>
      <c r="N21" s="531"/>
      <c r="O21" s="536"/>
      <c r="P21" s="539"/>
    </row>
    <row r="22" spans="2:16" ht="17.25" customHeight="1" x14ac:dyDescent="0.2">
      <c r="B22" s="525"/>
      <c r="C22" s="533"/>
      <c r="D22" s="533"/>
      <c r="E22" s="533">
        <v>14</v>
      </c>
      <c r="F22" s="533" t="s">
        <v>904</v>
      </c>
      <c r="G22" s="533"/>
      <c r="H22" s="533"/>
      <c r="I22" s="810" t="s">
        <v>76</v>
      </c>
      <c r="J22" s="422">
        <v>1</v>
      </c>
      <c r="K22" s="533" t="s">
        <v>150</v>
      </c>
      <c r="L22" s="534">
        <v>20000</v>
      </c>
      <c r="M22" s="534">
        <f t="shared" si="0"/>
        <v>20000</v>
      </c>
      <c r="N22" s="531"/>
      <c r="O22" s="536"/>
      <c r="P22" s="539"/>
    </row>
    <row r="23" spans="2:16" ht="17.25" customHeight="1" x14ac:dyDescent="0.2">
      <c r="B23" s="525"/>
      <c r="C23" s="533"/>
      <c r="D23" s="533"/>
      <c r="E23" s="533">
        <v>15</v>
      </c>
      <c r="F23" s="533" t="s">
        <v>905</v>
      </c>
      <c r="G23" s="533"/>
      <c r="H23" s="533"/>
      <c r="I23" s="810" t="s">
        <v>76</v>
      </c>
      <c r="J23" s="422">
        <v>20</v>
      </c>
      <c r="K23" s="533" t="s">
        <v>150</v>
      </c>
      <c r="L23" s="534">
        <v>5000</v>
      </c>
      <c r="M23" s="534">
        <f t="shared" si="0"/>
        <v>100000</v>
      </c>
      <c r="N23" s="531"/>
      <c r="O23" s="536"/>
      <c r="P23" s="539"/>
    </row>
    <row r="24" spans="2:16" ht="17.25" customHeight="1" x14ac:dyDescent="0.2">
      <c r="B24" s="525"/>
      <c r="C24" s="533"/>
      <c r="D24" s="533"/>
      <c r="E24" s="533">
        <v>16</v>
      </c>
      <c r="F24" s="533" t="s">
        <v>906</v>
      </c>
      <c r="G24" s="533"/>
      <c r="H24" s="533"/>
      <c r="I24" s="810" t="s">
        <v>76</v>
      </c>
      <c r="J24" s="422">
        <v>20</v>
      </c>
      <c r="K24" s="533" t="s">
        <v>150</v>
      </c>
      <c r="L24" s="534">
        <v>5000</v>
      </c>
      <c r="M24" s="534">
        <f t="shared" si="0"/>
        <v>100000</v>
      </c>
      <c r="N24" s="531"/>
      <c r="O24" s="536"/>
      <c r="P24" s="539"/>
    </row>
    <row r="25" spans="2:16" ht="17.25" customHeight="1" x14ac:dyDescent="0.2">
      <c r="B25" s="525"/>
      <c r="C25" s="533"/>
      <c r="D25" s="533"/>
      <c r="E25" s="533">
        <v>17</v>
      </c>
      <c r="F25" s="1086" t="s">
        <v>907</v>
      </c>
      <c r="G25" s="1087"/>
      <c r="H25" s="1088"/>
      <c r="I25" s="810" t="s">
        <v>76</v>
      </c>
      <c r="J25" s="422">
        <v>1</v>
      </c>
      <c r="K25" s="533" t="s">
        <v>237</v>
      </c>
      <c r="L25" s="534">
        <v>35000</v>
      </c>
      <c r="M25" s="534">
        <f t="shared" si="0"/>
        <v>35000</v>
      </c>
      <c r="N25" s="531"/>
      <c r="O25" s="536"/>
      <c r="P25" s="539"/>
    </row>
    <row r="26" spans="2:16" ht="17.25" customHeight="1" x14ac:dyDescent="0.2">
      <c r="B26" s="525"/>
      <c r="C26" s="533"/>
      <c r="D26" s="533"/>
      <c r="E26" s="533">
        <v>18</v>
      </c>
      <c r="F26" s="808" t="s">
        <v>908</v>
      </c>
      <c r="G26" s="809"/>
      <c r="H26" s="810"/>
      <c r="I26" s="810" t="s">
        <v>76</v>
      </c>
      <c r="J26" s="422">
        <v>10</v>
      </c>
      <c r="K26" s="533" t="s">
        <v>150</v>
      </c>
      <c r="L26" s="534">
        <v>5000</v>
      </c>
      <c r="M26" s="534">
        <f t="shared" si="0"/>
        <v>50000</v>
      </c>
      <c r="N26" s="531"/>
      <c r="O26" s="536"/>
      <c r="P26" s="539"/>
    </row>
    <row r="27" spans="2:16" ht="17.25" customHeight="1" x14ac:dyDescent="0.2">
      <c r="B27" s="525"/>
      <c r="C27" s="533"/>
      <c r="D27" s="533"/>
      <c r="E27" s="533">
        <v>19</v>
      </c>
      <c r="F27" s="533" t="s">
        <v>436</v>
      </c>
      <c r="G27" s="533"/>
      <c r="H27" s="533"/>
      <c r="I27" s="810" t="s">
        <v>76</v>
      </c>
      <c r="J27" s="422">
        <v>1</v>
      </c>
      <c r="K27" s="533" t="s">
        <v>90</v>
      </c>
      <c r="L27" s="534">
        <v>200000</v>
      </c>
      <c r="M27" s="534">
        <f t="shared" si="0"/>
        <v>200000</v>
      </c>
      <c r="N27" s="531"/>
      <c r="O27" s="535" t="e">
        <f>#REF!</f>
        <v>#REF!</v>
      </c>
      <c r="P27" s="539" t="s">
        <v>517</v>
      </c>
    </row>
    <row r="28" spans="2:16" ht="18" customHeight="1" x14ac:dyDescent="0.2">
      <c r="B28" s="525"/>
      <c r="C28" s="528" t="s">
        <v>751</v>
      </c>
      <c r="D28" s="533" t="s">
        <v>437</v>
      </c>
      <c r="F28" s="533"/>
      <c r="G28" s="533"/>
      <c r="H28" s="447"/>
      <c r="I28" s="533"/>
      <c r="J28" s="430"/>
      <c r="K28" s="818"/>
      <c r="L28" s="523"/>
      <c r="M28" s="540">
        <f>SUM(M29:M35)</f>
        <v>12400000</v>
      </c>
      <c r="N28" s="531"/>
      <c r="O28" s="541">
        <f>N38</f>
        <v>322283200</v>
      </c>
      <c r="P28" s="539" t="s">
        <v>518</v>
      </c>
    </row>
    <row r="29" spans="2:16" ht="17.25" customHeight="1" x14ac:dyDescent="0.2">
      <c r="B29" s="525"/>
      <c r="C29" s="533"/>
      <c r="D29" s="533"/>
      <c r="E29" s="533">
        <v>1</v>
      </c>
      <c r="F29" s="533" t="s">
        <v>909</v>
      </c>
      <c r="G29" s="533"/>
      <c r="H29" s="533"/>
      <c r="I29" s="810" t="s">
        <v>76</v>
      </c>
      <c r="J29" s="422">
        <v>20</v>
      </c>
      <c r="K29" s="533" t="s">
        <v>97</v>
      </c>
      <c r="L29" s="534">
        <v>160000</v>
      </c>
      <c r="M29" s="534">
        <f>J29*L29</f>
        <v>3200000</v>
      </c>
      <c r="N29" s="531"/>
      <c r="O29" s="542" t="e">
        <f>#REF!</f>
        <v>#REF!</v>
      </c>
      <c r="P29" s="539" t="s">
        <v>532</v>
      </c>
    </row>
    <row r="30" spans="2:16" ht="18" customHeight="1" x14ac:dyDescent="0.2">
      <c r="B30" s="525"/>
      <c r="C30" s="533"/>
      <c r="D30" s="533"/>
      <c r="E30" s="533">
        <v>2</v>
      </c>
      <c r="F30" s="533" t="s">
        <v>613</v>
      </c>
      <c r="G30" s="533"/>
      <c r="H30" s="533"/>
      <c r="I30" s="810" t="s">
        <v>76</v>
      </c>
      <c r="J30" s="422">
        <v>20</v>
      </c>
      <c r="K30" s="533" t="s">
        <v>97</v>
      </c>
      <c r="L30" s="534">
        <v>160000</v>
      </c>
      <c r="M30" s="534">
        <f t="shared" ref="M30:M35" si="1">J30*L30</f>
        <v>3200000</v>
      </c>
      <c r="N30" s="531"/>
      <c r="O30" s="535" t="e">
        <f>N176+#REF!</f>
        <v>#REF!</v>
      </c>
      <c r="P30" s="539" t="s">
        <v>519</v>
      </c>
    </row>
    <row r="31" spans="2:16" ht="16.5" customHeight="1" x14ac:dyDescent="0.2">
      <c r="B31" s="525"/>
      <c r="C31" s="533"/>
      <c r="D31" s="533"/>
      <c r="E31" s="533">
        <v>3</v>
      </c>
      <c r="F31" s="533" t="s">
        <v>652</v>
      </c>
      <c r="G31" s="533"/>
      <c r="H31" s="533"/>
      <c r="I31" s="810" t="s">
        <v>76</v>
      </c>
      <c r="J31" s="422">
        <v>20</v>
      </c>
      <c r="K31" s="533" t="s">
        <v>97</v>
      </c>
      <c r="L31" s="534">
        <v>125000</v>
      </c>
      <c r="M31" s="534">
        <f t="shared" si="1"/>
        <v>2500000</v>
      </c>
      <c r="N31" s="531"/>
      <c r="O31" s="542">
        <f>N101</f>
        <v>160544000</v>
      </c>
      <c r="P31" s="539" t="s">
        <v>520</v>
      </c>
    </row>
    <row r="32" spans="2:16" ht="17.25" customHeight="1" x14ac:dyDescent="0.2">
      <c r="B32" s="525"/>
      <c r="C32" s="533"/>
      <c r="D32" s="533"/>
      <c r="E32" s="533">
        <v>4</v>
      </c>
      <c r="F32" s="533" t="s">
        <v>614</v>
      </c>
      <c r="G32" s="533"/>
      <c r="H32" s="533"/>
      <c r="I32" s="810" t="s">
        <v>76</v>
      </c>
      <c r="J32" s="422">
        <v>20</v>
      </c>
      <c r="K32" s="533" t="s">
        <v>653</v>
      </c>
      <c r="L32" s="534">
        <v>100000</v>
      </c>
      <c r="M32" s="534">
        <f t="shared" si="1"/>
        <v>2000000</v>
      </c>
      <c r="N32" s="531"/>
      <c r="O32" s="543" t="e">
        <f>#REF!</f>
        <v>#REF!</v>
      </c>
      <c r="P32" s="539" t="s">
        <v>500</v>
      </c>
    </row>
    <row r="33" spans="2:16" ht="15.75" customHeight="1" x14ac:dyDescent="0.2">
      <c r="B33" s="525"/>
      <c r="C33" s="533"/>
      <c r="D33" s="533"/>
      <c r="E33" s="533">
        <v>5</v>
      </c>
      <c r="F33" s="533" t="s">
        <v>612</v>
      </c>
      <c r="G33" s="533"/>
      <c r="H33" s="533"/>
      <c r="I33" s="810" t="s">
        <v>76</v>
      </c>
      <c r="J33" s="422">
        <v>20</v>
      </c>
      <c r="K33" s="533" t="s">
        <v>653</v>
      </c>
      <c r="L33" s="534">
        <v>25000</v>
      </c>
      <c r="M33" s="534">
        <f t="shared" si="1"/>
        <v>500000</v>
      </c>
      <c r="N33" s="531"/>
      <c r="O33" s="535" t="s">
        <v>500</v>
      </c>
      <c r="P33" s="544" t="e">
        <f>O27+O28+O29+O30+O32</f>
        <v>#REF!</v>
      </c>
    </row>
    <row r="34" spans="2:16" ht="15.75" customHeight="1" x14ac:dyDescent="0.2">
      <c r="B34" s="525"/>
      <c r="C34" s="533"/>
      <c r="D34" s="533"/>
      <c r="E34" s="533">
        <v>6</v>
      </c>
      <c r="F34" s="1086" t="s">
        <v>910</v>
      </c>
      <c r="G34" s="1087"/>
      <c r="H34" s="1088"/>
      <c r="I34" s="810" t="s">
        <v>76</v>
      </c>
      <c r="J34" s="422">
        <v>20</v>
      </c>
      <c r="K34" s="533" t="s">
        <v>150</v>
      </c>
      <c r="L34" s="534">
        <v>25000</v>
      </c>
      <c r="M34" s="534">
        <f t="shared" si="1"/>
        <v>500000</v>
      </c>
      <c r="N34" s="531"/>
      <c r="O34" s="535"/>
      <c r="P34" s="544"/>
    </row>
    <row r="35" spans="2:16" ht="15.75" customHeight="1" x14ac:dyDescent="0.2">
      <c r="B35" s="525"/>
      <c r="C35" s="533"/>
      <c r="D35" s="533"/>
      <c r="E35" s="533">
        <v>7</v>
      </c>
      <c r="F35" s="808" t="s">
        <v>911</v>
      </c>
      <c r="G35" s="809"/>
      <c r="H35" s="810"/>
      <c r="I35" s="810" t="s">
        <v>76</v>
      </c>
      <c r="J35" s="422">
        <v>20</v>
      </c>
      <c r="K35" s="533" t="s">
        <v>150</v>
      </c>
      <c r="L35" s="534">
        <v>25000</v>
      </c>
      <c r="M35" s="534">
        <f t="shared" si="1"/>
        <v>500000</v>
      </c>
      <c r="N35" s="531"/>
      <c r="O35" s="535"/>
      <c r="P35" s="544"/>
    </row>
    <row r="36" spans="2:16" ht="17.25" customHeight="1" x14ac:dyDescent="0.2">
      <c r="B36" s="525"/>
      <c r="C36" s="528" t="s">
        <v>761</v>
      </c>
      <c r="D36" s="545" t="s">
        <v>287</v>
      </c>
      <c r="F36" s="443"/>
      <c r="G36" s="546"/>
      <c r="H36" s="443"/>
      <c r="I36" s="443"/>
      <c r="J36" s="547"/>
      <c r="K36" s="547"/>
      <c r="L36" s="534"/>
      <c r="M36" s="548">
        <f>SUM(M37:M37)</f>
        <v>12000000</v>
      </c>
      <c r="N36" s="549"/>
      <c r="O36" s="535"/>
      <c r="P36" s="544">
        <f>O17+O31</f>
        <v>187614000</v>
      </c>
    </row>
    <row r="37" spans="2:16" ht="18" customHeight="1" x14ac:dyDescent="0.2">
      <c r="B37" s="525"/>
      <c r="C37" s="533"/>
      <c r="D37" s="546"/>
      <c r="E37" s="546" t="s">
        <v>47</v>
      </c>
      <c r="F37" s="443" t="s">
        <v>438</v>
      </c>
      <c r="G37" s="443"/>
      <c r="H37" s="550"/>
      <c r="I37" s="443" t="s">
        <v>76</v>
      </c>
      <c r="J37" s="547">
        <v>24</v>
      </c>
      <c r="K37" s="547" t="s">
        <v>144</v>
      </c>
      <c r="L37" s="534">
        <v>500000</v>
      </c>
      <c r="M37" s="534">
        <f>J37*L37</f>
        <v>12000000</v>
      </c>
      <c r="N37" s="549"/>
      <c r="O37" s="535" t="e">
        <f>O29+O31+O32</f>
        <v>#REF!</v>
      </c>
      <c r="P37" s="539"/>
    </row>
    <row r="38" spans="2:16" ht="24.75" customHeight="1" x14ac:dyDescent="0.2">
      <c r="B38" s="525"/>
      <c r="C38" s="751" t="s">
        <v>33</v>
      </c>
      <c r="D38" s="1132" t="s">
        <v>442</v>
      </c>
      <c r="E38" s="1089"/>
      <c r="F38" s="1089"/>
      <c r="G38" s="1089"/>
      <c r="H38" s="861"/>
      <c r="I38" s="551"/>
      <c r="J38" s="422"/>
      <c r="K38" s="533"/>
      <c r="L38" s="552"/>
      <c r="M38" s="552"/>
      <c r="N38" s="553">
        <f>N39+N52+N73+N91</f>
        <v>322283200</v>
      </c>
      <c r="O38" s="522"/>
    </row>
    <row r="39" spans="2:16" ht="27.75" customHeight="1" x14ac:dyDescent="0.2">
      <c r="B39" s="525"/>
      <c r="C39" s="420">
        <v>1</v>
      </c>
      <c r="D39" s="1120" t="s">
        <v>506</v>
      </c>
      <c r="E39" s="1121"/>
      <c r="F39" s="1121"/>
      <c r="G39" s="1121"/>
      <c r="H39" s="1121"/>
      <c r="I39" s="554"/>
      <c r="J39" s="554"/>
      <c r="K39" s="554"/>
      <c r="L39" s="555"/>
      <c r="M39" s="443"/>
      <c r="N39" s="530">
        <f>M40+M44+M47+M49</f>
        <v>14150000</v>
      </c>
      <c r="O39" s="522"/>
    </row>
    <row r="40" spans="2:16" ht="17.25" customHeight="1" x14ac:dyDescent="0.2">
      <c r="B40" s="525"/>
      <c r="C40" s="452" t="s">
        <v>714</v>
      </c>
      <c r="D40" s="556" t="s">
        <v>616</v>
      </c>
      <c r="F40" s="557"/>
      <c r="G40" s="557"/>
      <c r="H40" s="557"/>
      <c r="I40" s="556"/>
      <c r="J40" s="556"/>
      <c r="K40" s="556"/>
      <c r="L40" s="556"/>
      <c r="M40" s="540">
        <f>SUM(M41:M43)</f>
        <v>3200000</v>
      </c>
      <c r="N40" s="553"/>
      <c r="O40" s="522"/>
    </row>
    <row r="41" spans="2:16" ht="17.25" customHeight="1" x14ac:dyDescent="0.2">
      <c r="B41" s="525"/>
      <c r="C41" s="533"/>
      <c r="D41" s="558"/>
      <c r="E41" s="441">
        <v>1</v>
      </c>
      <c r="F41" s="533" t="s">
        <v>617</v>
      </c>
      <c r="G41" s="533"/>
      <c r="H41" s="533"/>
      <c r="I41" s="533" t="s">
        <v>76</v>
      </c>
      <c r="J41" s="559">
        <v>135</v>
      </c>
      <c r="K41" s="559" t="s">
        <v>112</v>
      </c>
      <c r="L41" s="560">
        <v>15000</v>
      </c>
      <c r="M41" s="561">
        <f>J41*L41</f>
        <v>2025000</v>
      </c>
      <c r="N41" s="562"/>
      <c r="O41" s="522"/>
    </row>
    <row r="42" spans="2:16" ht="18" customHeight="1" x14ac:dyDescent="0.2">
      <c r="B42" s="525"/>
      <c r="C42" s="533"/>
      <c r="D42" s="558"/>
      <c r="E42" s="441">
        <v>2</v>
      </c>
      <c r="F42" s="1086" t="s">
        <v>115</v>
      </c>
      <c r="G42" s="1087"/>
      <c r="H42" s="1088"/>
      <c r="I42" s="533" t="s">
        <v>76</v>
      </c>
      <c r="J42" s="559">
        <v>135</v>
      </c>
      <c r="K42" s="559" t="s">
        <v>112</v>
      </c>
      <c r="L42" s="560">
        <v>5000</v>
      </c>
      <c r="M42" s="561">
        <f t="shared" ref="M42:M43" si="2">J42*L42</f>
        <v>675000</v>
      </c>
      <c r="N42" s="562"/>
      <c r="O42" s="522"/>
    </row>
    <row r="43" spans="2:16" ht="18" customHeight="1" x14ac:dyDescent="0.2">
      <c r="B43" s="525"/>
      <c r="C43" s="533"/>
      <c r="D43" s="558"/>
      <c r="E43" s="441">
        <v>3</v>
      </c>
      <c r="F43" s="533" t="s">
        <v>113</v>
      </c>
      <c r="G43" s="533"/>
      <c r="H43" s="533"/>
      <c r="I43" s="533" t="s">
        <v>76</v>
      </c>
      <c r="J43" s="559">
        <v>10</v>
      </c>
      <c r="K43" s="559" t="s">
        <v>95</v>
      </c>
      <c r="L43" s="560">
        <v>50000</v>
      </c>
      <c r="M43" s="561">
        <f t="shared" si="2"/>
        <v>500000</v>
      </c>
      <c r="N43" s="562"/>
      <c r="O43" s="522"/>
    </row>
    <row r="44" spans="2:16" ht="17.25" customHeight="1" x14ac:dyDescent="0.2">
      <c r="B44" s="525"/>
      <c r="C44" s="533" t="s">
        <v>720</v>
      </c>
      <c r="D44" s="818" t="s">
        <v>618</v>
      </c>
      <c r="F44" s="533"/>
      <c r="G44" s="533"/>
      <c r="H44" s="533"/>
      <c r="I44" s="533"/>
      <c r="J44" s="533"/>
      <c r="K44" s="533"/>
      <c r="L44" s="533"/>
      <c r="M44" s="540">
        <f>SUM(M45:M46)</f>
        <v>1150000</v>
      </c>
      <c r="N44" s="562"/>
      <c r="O44" s="522"/>
    </row>
    <row r="45" spans="2:16" ht="17.25" customHeight="1" x14ac:dyDescent="0.2">
      <c r="B45" s="525"/>
      <c r="C45" s="533"/>
      <c r="D45" s="558"/>
      <c r="E45" s="533">
        <v>1</v>
      </c>
      <c r="F45" s="533" t="s">
        <v>619</v>
      </c>
      <c r="G45" s="533"/>
      <c r="H45" s="533"/>
      <c r="I45" s="533" t="s">
        <v>76</v>
      </c>
      <c r="J45" s="559">
        <v>6</v>
      </c>
      <c r="K45" s="559" t="s">
        <v>87</v>
      </c>
      <c r="L45" s="560">
        <v>75000</v>
      </c>
      <c r="M45" s="561">
        <f>J45*L45</f>
        <v>450000</v>
      </c>
      <c r="N45" s="562"/>
      <c r="O45" s="522"/>
    </row>
    <row r="46" spans="2:16" ht="17.25" customHeight="1" x14ac:dyDescent="0.2">
      <c r="B46" s="525"/>
      <c r="C46" s="533"/>
      <c r="D46" s="558"/>
      <c r="E46" s="533">
        <v>2</v>
      </c>
      <c r="F46" s="533" t="s">
        <v>620</v>
      </c>
      <c r="G46" s="533"/>
      <c r="H46" s="533"/>
      <c r="I46" s="533" t="s">
        <v>76</v>
      </c>
      <c r="J46" s="559">
        <v>2</v>
      </c>
      <c r="K46" s="559" t="s">
        <v>621</v>
      </c>
      <c r="L46" s="560">
        <v>350000</v>
      </c>
      <c r="M46" s="561">
        <f>J46*L46</f>
        <v>700000</v>
      </c>
      <c r="N46" s="562"/>
      <c r="O46" s="522"/>
    </row>
    <row r="47" spans="2:16" ht="17.25" customHeight="1" x14ac:dyDescent="0.2">
      <c r="B47" s="525"/>
      <c r="C47" s="452" t="s">
        <v>733</v>
      </c>
      <c r="D47" s="629" t="s">
        <v>501</v>
      </c>
      <c r="F47" s="422"/>
      <c r="G47" s="422"/>
      <c r="H47" s="547"/>
      <c r="I47" s="552"/>
      <c r="J47" s="552"/>
      <c r="K47" s="552"/>
      <c r="L47" s="534"/>
      <c r="M47" s="630">
        <f>M48</f>
        <v>200000</v>
      </c>
      <c r="N47" s="562"/>
      <c r="O47" s="522"/>
    </row>
    <row r="48" spans="2:16" ht="17.25" customHeight="1" x14ac:dyDescent="0.2">
      <c r="B48" s="525"/>
      <c r="C48" s="452"/>
      <c r="D48" s="452"/>
      <c r="E48" s="452">
        <v>1</v>
      </c>
      <c r="F48" s="808" t="s">
        <v>446</v>
      </c>
      <c r="G48" s="809"/>
      <c r="H48" s="810"/>
      <c r="I48" s="533" t="s">
        <v>76</v>
      </c>
      <c r="J48" s="552">
        <v>2</v>
      </c>
      <c r="K48" s="552" t="s">
        <v>449</v>
      </c>
      <c r="L48" s="534">
        <v>100000</v>
      </c>
      <c r="M48" s="587">
        <f>J48*L48</f>
        <v>200000</v>
      </c>
      <c r="N48" s="562"/>
      <c r="O48" s="522"/>
    </row>
    <row r="49" spans="2:15" ht="18.75" customHeight="1" x14ac:dyDescent="0.2">
      <c r="B49" s="525"/>
      <c r="C49" s="533" t="s">
        <v>730</v>
      </c>
      <c r="D49" s="563" t="s">
        <v>287</v>
      </c>
      <c r="E49" s="564"/>
      <c r="F49" s="564"/>
      <c r="G49" s="565"/>
      <c r="I49" s="556"/>
      <c r="J49" s="547"/>
      <c r="K49" s="547"/>
      <c r="L49" s="547"/>
      <c r="M49" s="548">
        <f>SUM(M50:M51)</f>
        <v>9600000</v>
      </c>
      <c r="N49" s="549"/>
      <c r="O49" s="522"/>
    </row>
    <row r="50" spans="2:15" ht="18.75" customHeight="1" x14ac:dyDescent="0.2">
      <c r="B50" s="525"/>
      <c r="C50" s="533"/>
      <c r="D50" s="533"/>
      <c r="E50" s="545">
        <v>1</v>
      </c>
      <c r="F50" s="815" t="s">
        <v>622</v>
      </c>
      <c r="G50" s="566"/>
      <c r="H50" s="567"/>
      <c r="I50" s="533" t="s">
        <v>76</v>
      </c>
      <c r="J50" s="547">
        <v>24</v>
      </c>
      <c r="K50" s="568" t="s">
        <v>144</v>
      </c>
      <c r="L50" s="569">
        <v>100000</v>
      </c>
      <c r="M50" s="570">
        <f>J50*L50</f>
        <v>2400000</v>
      </c>
      <c r="N50" s="549"/>
      <c r="O50" s="522"/>
    </row>
    <row r="51" spans="2:15" ht="16.5" customHeight="1" x14ac:dyDescent="0.2">
      <c r="B51" s="525"/>
      <c r="C51" s="818"/>
      <c r="D51" s="818"/>
      <c r="E51" s="533">
        <v>2</v>
      </c>
      <c r="F51" s="533" t="s">
        <v>439</v>
      </c>
      <c r="G51" s="533"/>
      <c r="H51" s="818"/>
      <c r="I51" s="533" t="s">
        <v>76</v>
      </c>
      <c r="J51" s="547">
        <v>72</v>
      </c>
      <c r="K51" s="568" t="s">
        <v>144</v>
      </c>
      <c r="L51" s="534">
        <v>100000</v>
      </c>
      <c r="M51" s="534">
        <f>J51*L51</f>
        <v>7200000</v>
      </c>
      <c r="N51" s="549"/>
      <c r="O51" s="522"/>
    </row>
    <row r="52" spans="2:15" ht="26.25" customHeight="1" x14ac:dyDescent="0.2">
      <c r="B52" s="525"/>
      <c r="C52" s="420">
        <v>2</v>
      </c>
      <c r="D52" s="1120" t="s">
        <v>505</v>
      </c>
      <c r="E52" s="1121"/>
      <c r="F52" s="1121"/>
      <c r="G52" s="1121"/>
      <c r="H52" s="1121"/>
      <c r="I52" s="571"/>
      <c r="J52" s="572"/>
      <c r="K52" s="818"/>
      <c r="L52" s="523"/>
      <c r="M52" s="443"/>
      <c r="N52" s="523">
        <f>M53+M55+M64+M69+M71</f>
        <v>175868600</v>
      </c>
      <c r="O52" s="522"/>
    </row>
    <row r="53" spans="2:15" ht="16.5" customHeight="1" x14ac:dyDescent="0.2">
      <c r="B53" s="525"/>
      <c r="C53" s="533" t="s">
        <v>873</v>
      </c>
      <c r="D53" s="573" t="s">
        <v>230</v>
      </c>
      <c r="E53" s="574"/>
      <c r="F53" s="574"/>
      <c r="G53" s="575"/>
      <c r="H53" s="521"/>
      <c r="I53" s="818"/>
      <c r="J53" s="430"/>
      <c r="K53" s="818"/>
      <c r="L53" s="523"/>
      <c r="M53" s="523">
        <f>SUM(M54:M54)</f>
        <v>100000</v>
      </c>
      <c r="N53" s="562"/>
      <c r="O53" s="522"/>
    </row>
    <row r="54" spans="2:15" ht="16.5" customHeight="1" x14ac:dyDescent="0.2">
      <c r="B54" s="525"/>
      <c r="C54" s="533"/>
      <c r="D54" s="576"/>
      <c r="E54" s="639" t="s">
        <v>47</v>
      </c>
      <c r="F54" s="1129" t="s">
        <v>685</v>
      </c>
      <c r="G54" s="1130"/>
      <c r="H54" s="1131"/>
      <c r="I54" s="443" t="s">
        <v>76</v>
      </c>
      <c r="J54" s="631">
        <v>10</v>
      </c>
      <c r="K54" s="632" t="s">
        <v>93</v>
      </c>
      <c r="L54" s="633">
        <v>10000</v>
      </c>
      <c r="M54" s="534">
        <f>J54*L54</f>
        <v>100000</v>
      </c>
      <c r="N54" s="562"/>
      <c r="O54" s="522"/>
    </row>
    <row r="55" spans="2:15" ht="17.25" customHeight="1" x14ac:dyDescent="0.2">
      <c r="B55" s="525"/>
      <c r="C55" s="533" t="s">
        <v>874</v>
      </c>
      <c r="D55" s="818" t="s">
        <v>875</v>
      </c>
      <c r="E55" s="802"/>
      <c r="F55" s="634"/>
      <c r="G55" s="811"/>
      <c r="H55" s="803"/>
      <c r="I55" s="525"/>
      <c r="J55" s="635"/>
      <c r="K55" s="636"/>
      <c r="L55" s="637"/>
      <c r="M55" s="578">
        <f>SUM(M56:M63)</f>
        <v>49153600</v>
      </c>
      <c r="N55" s="562"/>
      <c r="O55" s="522"/>
    </row>
    <row r="56" spans="2:15" ht="17.25" customHeight="1" x14ac:dyDescent="0.2">
      <c r="B56" s="525"/>
      <c r="C56" s="533"/>
      <c r="D56" s="576"/>
      <c r="E56" s="533">
        <v>1</v>
      </c>
      <c r="F56" s="638" t="s">
        <v>876</v>
      </c>
      <c r="G56" s="809"/>
      <c r="H56" s="810"/>
      <c r="I56" s="443" t="s">
        <v>76</v>
      </c>
      <c r="J56" s="631">
        <v>96</v>
      </c>
      <c r="K56" s="632" t="s">
        <v>884</v>
      </c>
      <c r="L56" s="633">
        <v>29500</v>
      </c>
      <c r="M56" s="534">
        <f t="shared" ref="M56:M68" si="3">J56*L56</f>
        <v>2832000</v>
      </c>
      <c r="N56" s="562"/>
      <c r="O56" s="522"/>
    </row>
    <row r="57" spans="2:15" ht="17.25" customHeight="1" x14ac:dyDescent="0.2">
      <c r="B57" s="525"/>
      <c r="C57" s="533"/>
      <c r="D57" s="576"/>
      <c r="E57" s="533">
        <v>2</v>
      </c>
      <c r="F57" s="638" t="s">
        <v>877</v>
      </c>
      <c r="G57" s="809"/>
      <c r="H57" s="810"/>
      <c r="I57" s="443" t="s">
        <v>76</v>
      </c>
      <c r="J57" s="631">
        <v>96</v>
      </c>
      <c r="K57" s="632" t="s">
        <v>884</v>
      </c>
      <c r="L57" s="633">
        <v>29500</v>
      </c>
      <c r="M57" s="534">
        <f t="shared" si="3"/>
        <v>2832000</v>
      </c>
      <c r="N57" s="562"/>
      <c r="O57" s="522"/>
    </row>
    <row r="58" spans="2:15" ht="17.25" customHeight="1" x14ac:dyDescent="0.2">
      <c r="B58" s="525"/>
      <c r="C58" s="533"/>
      <c r="D58" s="576"/>
      <c r="E58" s="533">
        <v>3</v>
      </c>
      <c r="F58" s="638" t="s">
        <v>878</v>
      </c>
      <c r="G58" s="809"/>
      <c r="H58" s="810"/>
      <c r="I58" s="443" t="s">
        <v>76</v>
      </c>
      <c r="J58" s="631">
        <v>96</v>
      </c>
      <c r="K58" s="632" t="s">
        <v>884</v>
      </c>
      <c r="L58" s="633">
        <v>14100</v>
      </c>
      <c r="M58" s="534">
        <f t="shared" si="3"/>
        <v>1353600</v>
      </c>
      <c r="N58" s="562"/>
      <c r="O58" s="522"/>
    </row>
    <row r="59" spans="2:15" ht="17.25" customHeight="1" x14ac:dyDescent="0.2">
      <c r="B59" s="525"/>
      <c r="C59" s="533"/>
      <c r="D59" s="576"/>
      <c r="E59" s="533">
        <v>4</v>
      </c>
      <c r="F59" s="638" t="s">
        <v>879</v>
      </c>
      <c r="G59" s="809"/>
      <c r="H59" s="810"/>
      <c r="I59" s="443" t="s">
        <v>76</v>
      </c>
      <c r="J59" s="631">
        <v>800</v>
      </c>
      <c r="K59" s="632" t="s">
        <v>102</v>
      </c>
      <c r="L59" s="633">
        <v>46500</v>
      </c>
      <c r="M59" s="534">
        <f t="shared" si="3"/>
        <v>37200000</v>
      </c>
      <c r="N59" s="562"/>
      <c r="O59" s="522"/>
    </row>
    <row r="60" spans="2:15" ht="17.25" customHeight="1" x14ac:dyDescent="0.2">
      <c r="B60" s="525"/>
      <c r="C60" s="533"/>
      <c r="D60" s="576"/>
      <c r="E60" s="533">
        <v>5</v>
      </c>
      <c r="F60" s="638" t="s">
        <v>880</v>
      </c>
      <c r="G60" s="809"/>
      <c r="H60" s="810"/>
      <c r="I60" s="443" t="s">
        <v>76</v>
      </c>
      <c r="J60" s="631">
        <v>48</v>
      </c>
      <c r="K60" s="632" t="s">
        <v>884</v>
      </c>
      <c r="L60" s="633">
        <v>24500</v>
      </c>
      <c r="M60" s="534">
        <f t="shared" si="3"/>
        <v>1176000</v>
      </c>
      <c r="N60" s="562"/>
      <c r="O60" s="522"/>
    </row>
    <row r="61" spans="2:15" ht="17.25" customHeight="1" x14ac:dyDescent="0.2">
      <c r="B61" s="525"/>
      <c r="C61" s="533"/>
      <c r="D61" s="576"/>
      <c r="E61" s="533">
        <v>6</v>
      </c>
      <c r="F61" s="638" t="s">
        <v>881</v>
      </c>
      <c r="G61" s="809"/>
      <c r="H61" s="810"/>
      <c r="I61" s="443" t="s">
        <v>76</v>
      </c>
      <c r="J61" s="631">
        <v>96</v>
      </c>
      <c r="K61" s="632" t="s">
        <v>885</v>
      </c>
      <c r="L61" s="633">
        <v>5000</v>
      </c>
      <c r="M61" s="534">
        <f t="shared" si="3"/>
        <v>480000</v>
      </c>
      <c r="N61" s="562"/>
      <c r="O61" s="522"/>
    </row>
    <row r="62" spans="2:15" ht="17.25" customHeight="1" x14ac:dyDescent="0.2">
      <c r="B62" s="525"/>
      <c r="C62" s="533"/>
      <c r="D62" s="576"/>
      <c r="E62" s="533">
        <v>7</v>
      </c>
      <c r="F62" s="638" t="s">
        <v>882</v>
      </c>
      <c r="G62" s="809"/>
      <c r="H62" s="810"/>
      <c r="I62" s="443" t="s">
        <v>76</v>
      </c>
      <c r="J62" s="631">
        <v>12</v>
      </c>
      <c r="K62" s="632" t="s">
        <v>963</v>
      </c>
      <c r="L62" s="633">
        <v>5000</v>
      </c>
      <c r="M62" s="534">
        <f t="shared" si="3"/>
        <v>60000</v>
      </c>
      <c r="N62" s="562"/>
      <c r="O62" s="522"/>
    </row>
    <row r="63" spans="2:15" ht="17.25" customHeight="1" x14ac:dyDescent="0.2">
      <c r="B63" s="525"/>
      <c r="C63" s="533"/>
      <c r="D63" s="576"/>
      <c r="E63" s="533">
        <v>8</v>
      </c>
      <c r="F63" s="638" t="s">
        <v>883</v>
      </c>
      <c r="G63" s="809"/>
      <c r="H63" s="810"/>
      <c r="I63" s="443" t="s">
        <v>76</v>
      </c>
      <c r="J63" s="631">
        <v>35</v>
      </c>
      <c r="K63" s="632" t="s">
        <v>102</v>
      </c>
      <c r="L63" s="633">
        <v>92000</v>
      </c>
      <c r="M63" s="534">
        <f t="shared" si="3"/>
        <v>3220000</v>
      </c>
      <c r="N63" s="562"/>
      <c r="O63" s="522"/>
    </row>
    <row r="64" spans="2:15" ht="24" customHeight="1" x14ac:dyDescent="0.2">
      <c r="B64" s="525"/>
      <c r="C64" s="533" t="s">
        <v>874</v>
      </c>
      <c r="D64" s="430" t="s">
        <v>743</v>
      </c>
      <c r="E64" s="579"/>
      <c r="F64" s="580"/>
      <c r="G64" s="580"/>
      <c r="H64" s="581"/>
      <c r="I64" s="818"/>
      <c r="J64" s="582"/>
      <c r="K64" s="582"/>
      <c r="L64" s="578"/>
      <c r="M64" s="583">
        <f>SUM(M65:M68)</f>
        <v>36450000</v>
      </c>
      <c r="N64" s="584"/>
      <c r="O64" s="522"/>
    </row>
    <row r="65" spans="2:15" ht="17.25" customHeight="1" x14ac:dyDescent="0.2">
      <c r="B65" s="525"/>
      <c r="C65" s="533"/>
      <c r="D65" s="818"/>
      <c r="E65" s="533">
        <v>1</v>
      </c>
      <c r="F65" s="1086" t="s">
        <v>886</v>
      </c>
      <c r="G65" s="1087" t="s">
        <v>886</v>
      </c>
      <c r="H65" s="1088" t="s">
        <v>886</v>
      </c>
      <c r="I65" s="533" t="s">
        <v>76</v>
      </c>
      <c r="J65" s="585">
        <v>1</v>
      </c>
      <c r="K65" s="586" t="s">
        <v>144</v>
      </c>
      <c r="L65" s="587">
        <v>160000</v>
      </c>
      <c r="M65" s="534">
        <f t="shared" si="3"/>
        <v>160000</v>
      </c>
      <c r="N65" s="443"/>
      <c r="O65" s="522"/>
    </row>
    <row r="66" spans="2:15" ht="15" customHeight="1" x14ac:dyDescent="0.2">
      <c r="B66" s="525"/>
      <c r="C66" s="533"/>
      <c r="D66" s="818"/>
      <c r="E66" s="533">
        <v>2</v>
      </c>
      <c r="F66" s="1086" t="s">
        <v>887</v>
      </c>
      <c r="G66" s="1087" t="s">
        <v>887</v>
      </c>
      <c r="H66" s="1088" t="s">
        <v>887</v>
      </c>
      <c r="I66" s="533" t="s">
        <v>76</v>
      </c>
      <c r="J66" s="585">
        <v>1</v>
      </c>
      <c r="K66" s="586" t="s">
        <v>144</v>
      </c>
      <c r="L66" s="587">
        <v>150000</v>
      </c>
      <c r="M66" s="534">
        <f t="shared" si="3"/>
        <v>150000</v>
      </c>
      <c r="N66" s="549"/>
      <c r="O66" s="522"/>
    </row>
    <row r="67" spans="2:15" ht="19.5" customHeight="1" x14ac:dyDescent="0.2">
      <c r="B67" s="525"/>
      <c r="C67" s="533"/>
      <c r="D67" s="818"/>
      <c r="E67" s="533">
        <v>3</v>
      </c>
      <c r="F67" s="1086" t="s">
        <v>888</v>
      </c>
      <c r="G67" s="1087" t="s">
        <v>888</v>
      </c>
      <c r="H67" s="1088" t="s">
        <v>888</v>
      </c>
      <c r="I67" s="533" t="s">
        <v>76</v>
      </c>
      <c r="J67" s="585">
        <v>1</v>
      </c>
      <c r="K67" s="586" t="s">
        <v>144</v>
      </c>
      <c r="L67" s="587">
        <v>140000</v>
      </c>
      <c r="M67" s="534">
        <f t="shared" si="3"/>
        <v>140000</v>
      </c>
      <c r="N67" s="549"/>
      <c r="O67" s="522"/>
    </row>
    <row r="68" spans="2:15" ht="19.5" customHeight="1" x14ac:dyDescent="0.2">
      <c r="B68" s="525"/>
      <c r="C68" s="533"/>
      <c r="D68" s="818"/>
      <c r="E68" s="533">
        <v>4</v>
      </c>
      <c r="F68" s="1086" t="s">
        <v>889</v>
      </c>
      <c r="G68" s="1087" t="s">
        <v>889</v>
      </c>
      <c r="H68" s="1088" t="s">
        <v>889</v>
      </c>
      <c r="I68" s="533" t="s">
        <v>76</v>
      </c>
      <c r="J68" s="585">
        <v>360</v>
      </c>
      <c r="K68" s="586" t="s">
        <v>621</v>
      </c>
      <c r="L68" s="587">
        <v>100000</v>
      </c>
      <c r="M68" s="534">
        <f t="shared" si="3"/>
        <v>36000000</v>
      </c>
      <c r="N68" s="549"/>
      <c r="O68" s="522"/>
    </row>
    <row r="69" spans="2:15" ht="18" customHeight="1" x14ac:dyDescent="0.2">
      <c r="B69" s="525"/>
      <c r="C69" s="533" t="s">
        <v>890</v>
      </c>
      <c r="D69" s="588" t="s">
        <v>891</v>
      </c>
      <c r="E69" s="452"/>
      <c r="F69" s="577"/>
      <c r="G69" s="546"/>
      <c r="H69" s="443"/>
      <c r="I69" s="443"/>
      <c r="J69" s="547"/>
      <c r="K69" s="547"/>
      <c r="L69" s="534"/>
      <c r="M69" s="589">
        <f>SUM(M70:M70)</f>
        <v>3450000</v>
      </c>
      <c r="N69" s="549"/>
      <c r="O69" s="522"/>
    </row>
    <row r="70" spans="2:15" ht="18" customHeight="1" x14ac:dyDescent="0.2">
      <c r="B70" s="525"/>
      <c r="C70" s="818"/>
      <c r="D70" s="452"/>
      <c r="E70" s="452">
        <v>1</v>
      </c>
      <c r="F70" s="1117" t="s">
        <v>892</v>
      </c>
      <c r="G70" s="1118" t="s">
        <v>892</v>
      </c>
      <c r="H70" s="1119" t="s">
        <v>892</v>
      </c>
      <c r="I70" s="816" t="s">
        <v>76</v>
      </c>
      <c r="J70" s="585">
        <v>30</v>
      </c>
      <c r="K70" s="586" t="s">
        <v>150</v>
      </c>
      <c r="L70" s="587">
        <v>115000</v>
      </c>
      <c r="M70" s="534">
        <f t="shared" ref="M70" si="4">J70*L70</f>
        <v>3450000</v>
      </c>
      <c r="N70" s="443"/>
      <c r="O70" s="522"/>
    </row>
    <row r="71" spans="2:15" ht="24" customHeight="1" x14ac:dyDescent="0.2">
      <c r="B71" s="525"/>
      <c r="C71" s="533" t="s">
        <v>893</v>
      </c>
      <c r="D71" s="860" t="s">
        <v>894</v>
      </c>
      <c r="E71" s="1089"/>
      <c r="F71" s="1089"/>
      <c r="G71" s="1089"/>
      <c r="H71" s="861"/>
      <c r="I71" s="533"/>
      <c r="J71" s="533"/>
      <c r="K71" s="533"/>
      <c r="L71" s="534"/>
      <c r="M71" s="583">
        <f>SUM(M72:M72)</f>
        <v>86715000</v>
      </c>
      <c r="N71" s="590"/>
      <c r="O71" s="522"/>
    </row>
    <row r="72" spans="2:15" ht="18" customHeight="1" x14ac:dyDescent="0.2">
      <c r="B72" s="525"/>
      <c r="C72" s="818"/>
      <c r="D72" s="818"/>
      <c r="E72" s="533">
        <v>1</v>
      </c>
      <c r="F72" s="808" t="s">
        <v>895</v>
      </c>
      <c r="G72" s="809"/>
      <c r="H72" s="810"/>
      <c r="I72" s="810" t="s">
        <v>76</v>
      </c>
      <c r="J72" s="585">
        <v>1230</v>
      </c>
      <c r="K72" s="586" t="s">
        <v>164</v>
      </c>
      <c r="L72" s="587">
        <v>70500</v>
      </c>
      <c r="M72" s="534">
        <f>J72*L72</f>
        <v>86715000</v>
      </c>
      <c r="N72" s="549"/>
      <c r="O72" s="522"/>
    </row>
    <row r="73" spans="2:15" ht="19.5" customHeight="1" x14ac:dyDescent="0.2">
      <c r="B73" s="525"/>
      <c r="C73" s="817">
        <v>3</v>
      </c>
      <c r="D73" s="856" t="s">
        <v>440</v>
      </c>
      <c r="E73" s="1097"/>
      <c r="F73" s="1097"/>
      <c r="G73" s="1097"/>
      <c r="H73" s="857"/>
      <c r="I73" s="533"/>
      <c r="J73" s="547"/>
      <c r="K73" s="547"/>
      <c r="L73" s="534"/>
      <c r="M73" s="443"/>
      <c r="N73" s="578">
        <f>M74+M77+M82+M88</f>
        <v>113400000</v>
      </c>
      <c r="O73" s="522">
        <f>N73-O85-O88</f>
        <v>4200000</v>
      </c>
    </row>
    <row r="74" spans="2:15" x14ac:dyDescent="0.2">
      <c r="B74" s="525"/>
      <c r="C74" s="533" t="s">
        <v>712</v>
      </c>
      <c r="D74" s="818" t="s">
        <v>642</v>
      </c>
      <c r="F74" s="809"/>
      <c r="G74" s="809"/>
      <c r="H74" s="810"/>
      <c r="I74" s="533"/>
      <c r="J74" s="547"/>
      <c r="K74" s="547"/>
      <c r="L74" s="534"/>
      <c r="M74" s="578">
        <f>SUM(M75:M76)</f>
        <v>900000</v>
      </c>
      <c r="N74" s="584"/>
      <c r="O74" s="522"/>
    </row>
    <row r="75" spans="2:15" x14ac:dyDescent="0.2">
      <c r="B75" s="525"/>
      <c r="C75" s="818"/>
      <c r="D75" s="533"/>
      <c r="E75" s="533">
        <v>1</v>
      </c>
      <c r="F75" s="809" t="s">
        <v>643</v>
      </c>
      <c r="G75" s="809"/>
      <c r="H75" s="810"/>
      <c r="I75" s="533" t="s">
        <v>76</v>
      </c>
      <c r="J75" s="547">
        <v>50</v>
      </c>
      <c r="K75" s="547" t="s">
        <v>482</v>
      </c>
      <c r="L75" s="534">
        <v>10000</v>
      </c>
      <c r="M75" s="534">
        <f t="shared" ref="M75:M76" si="5">J75*L75</f>
        <v>500000</v>
      </c>
      <c r="N75" s="584"/>
      <c r="O75" s="522"/>
    </row>
    <row r="76" spans="2:15" x14ac:dyDescent="0.2">
      <c r="B76" s="525"/>
      <c r="C76" s="818"/>
      <c r="D76" s="533"/>
      <c r="E76" s="533">
        <v>2</v>
      </c>
      <c r="F76" s="809" t="s">
        <v>644</v>
      </c>
      <c r="G76" s="809"/>
      <c r="H76" s="810"/>
      <c r="I76" s="533" t="s">
        <v>76</v>
      </c>
      <c r="J76" s="547">
        <v>8</v>
      </c>
      <c r="K76" s="547" t="s">
        <v>482</v>
      </c>
      <c r="L76" s="534">
        <v>50000</v>
      </c>
      <c r="M76" s="534">
        <f t="shared" si="5"/>
        <v>400000</v>
      </c>
      <c r="N76" s="584"/>
      <c r="O76" s="522"/>
    </row>
    <row r="77" spans="2:15" x14ac:dyDescent="0.2">
      <c r="B77" s="525"/>
      <c r="C77" s="533" t="s">
        <v>714</v>
      </c>
      <c r="D77" s="591" t="s">
        <v>331</v>
      </c>
      <c r="F77" s="577"/>
      <c r="G77" s="546"/>
      <c r="H77" s="443"/>
      <c r="I77" s="443"/>
      <c r="J77" s="547"/>
      <c r="K77" s="547"/>
      <c r="L77" s="534"/>
      <c r="M77" s="548">
        <f>SUM(M78:M81)</f>
        <v>3300000</v>
      </c>
      <c r="N77" s="590"/>
      <c r="O77" s="522"/>
    </row>
    <row r="78" spans="2:15" x14ac:dyDescent="0.2">
      <c r="B78" s="525"/>
      <c r="C78" s="818"/>
      <c r="D78" s="818"/>
      <c r="E78" s="452">
        <v>1</v>
      </c>
      <c r="F78" s="1098" t="s">
        <v>441</v>
      </c>
      <c r="G78" s="1099"/>
      <c r="H78" s="1100"/>
      <c r="I78" s="814" t="s">
        <v>76</v>
      </c>
      <c r="J78" s="547">
        <v>20</v>
      </c>
      <c r="K78" s="547" t="s">
        <v>112</v>
      </c>
      <c r="L78" s="534">
        <v>15000</v>
      </c>
      <c r="M78" s="534">
        <f>J78*L78</f>
        <v>300000</v>
      </c>
      <c r="N78" s="590"/>
      <c r="O78" s="522"/>
    </row>
    <row r="79" spans="2:15" x14ac:dyDescent="0.2">
      <c r="B79" s="525"/>
      <c r="C79" s="818"/>
      <c r="D79" s="818"/>
      <c r="E79" s="452">
        <v>2</v>
      </c>
      <c r="F79" s="1098" t="s">
        <v>305</v>
      </c>
      <c r="G79" s="1099"/>
      <c r="H79" s="1100"/>
      <c r="I79" s="814" t="s">
        <v>76</v>
      </c>
      <c r="J79" s="547">
        <v>24</v>
      </c>
      <c r="K79" s="547" t="s">
        <v>95</v>
      </c>
      <c r="L79" s="534">
        <v>50000</v>
      </c>
      <c r="M79" s="534">
        <f>J79*L79</f>
        <v>1200000</v>
      </c>
      <c r="N79" s="549"/>
      <c r="O79" s="522"/>
    </row>
    <row r="80" spans="2:15" x14ac:dyDescent="0.2">
      <c r="B80" s="525"/>
      <c r="C80" s="818"/>
      <c r="D80" s="818"/>
      <c r="E80" s="452">
        <v>3</v>
      </c>
      <c r="F80" s="812" t="s">
        <v>645</v>
      </c>
      <c r="G80" s="813"/>
      <c r="H80" s="814"/>
      <c r="I80" s="814" t="s">
        <v>76</v>
      </c>
      <c r="J80" s="547">
        <v>90</v>
      </c>
      <c r="K80" s="547" t="s">
        <v>112</v>
      </c>
      <c r="L80" s="534">
        <v>15000</v>
      </c>
      <c r="M80" s="534">
        <f>J80*L80</f>
        <v>1350000</v>
      </c>
      <c r="N80" s="549"/>
      <c r="O80" s="522"/>
    </row>
    <row r="81" spans="2:15" x14ac:dyDescent="0.2">
      <c r="B81" s="525"/>
      <c r="C81" s="818"/>
      <c r="D81" s="818"/>
      <c r="E81" s="452">
        <v>4</v>
      </c>
      <c r="F81" s="812" t="s">
        <v>646</v>
      </c>
      <c r="G81" s="813"/>
      <c r="H81" s="814"/>
      <c r="I81" s="814" t="s">
        <v>76</v>
      </c>
      <c r="J81" s="547">
        <v>90</v>
      </c>
      <c r="K81" s="547" t="s">
        <v>112</v>
      </c>
      <c r="L81" s="534">
        <v>5000</v>
      </c>
      <c r="M81" s="534">
        <f>J81*L81</f>
        <v>450000</v>
      </c>
      <c r="N81" s="549"/>
      <c r="O81" s="522"/>
    </row>
    <row r="82" spans="2:15" x14ac:dyDescent="0.2">
      <c r="B82" s="525"/>
      <c r="C82" s="533" t="s">
        <v>715</v>
      </c>
      <c r="D82" s="591" t="s">
        <v>647</v>
      </c>
      <c r="F82" s="812"/>
      <c r="G82" s="813"/>
      <c r="H82" s="814"/>
      <c r="I82" s="814"/>
      <c r="J82" s="547"/>
      <c r="K82" s="547"/>
      <c r="L82" s="534"/>
      <c r="M82" s="578">
        <f>SUM(M83:M87)</f>
        <v>71400000</v>
      </c>
      <c r="N82" s="549"/>
      <c r="O82" s="522">
        <f>M82-O85</f>
        <v>42650000</v>
      </c>
    </row>
    <row r="83" spans="2:15" x14ac:dyDescent="0.2">
      <c r="B83" s="525"/>
      <c r="C83" s="818"/>
      <c r="D83" s="818"/>
      <c r="E83" s="452">
        <v>1</v>
      </c>
      <c r="F83" s="812" t="s">
        <v>841</v>
      </c>
      <c r="G83" s="813"/>
      <c r="H83" s="814"/>
      <c r="I83" s="814" t="s">
        <v>485</v>
      </c>
      <c r="J83" s="547">
        <v>10</v>
      </c>
      <c r="K83" s="547" t="s">
        <v>102</v>
      </c>
      <c r="L83" s="534">
        <v>85000</v>
      </c>
      <c r="M83" s="534">
        <f t="shared" ref="M83:M87" si="6">J83*L83</f>
        <v>850000</v>
      </c>
      <c r="N83" s="549"/>
      <c r="O83" s="522"/>
    </row>
    <row r="84" spans="2:15" x14ac:dyDescent="0.2">
      <c r="B84" s="525"/>
      <c r="C84" s="818"/>
      <c r="D84" s="818"/>
      <c r="E84" s="452">
        <v>2</v>
      </c>
      <c r="F84" s="812" t="s">
        <v>648</v>
      </c>
      <c r="G84" s="813"/>
      <c r="H84" s="814"/>
      <c r="I84" s="814" t="s">
        <v>485</v>
      </c>
      <c r="J84" s="547">
        <v>200</v>
      </c>
      <c r="K84" s="547" t="s">
        <v>482</v>
      </c>
      <c r="L84" s="534">
        <v>200000</v>
      </c>
      <c r="M84" s="534">
        <f t="shared" si="6"/>
        <v>40000000</v>
      </c>
      <c r="N84" s="549"/>
      <c r="O84" s="522"/>
    </row>
    <row r="85" spans="2:15" x14ac:dyDescent="0.2">
      <c r="B85" s="525"/>
      <c r="C85" s="818"/>
      <c r="D85" s="818"/>
      <c r="E85" s="452">
        <v>3</v>
      </c>
      <c r="F85" s="812" t="s">
        <v>649</v>
      </c>
      <c r="G85" s="813"/>
      <c r="H85" s="814"/>
      <c r="I85" s="814" t="s">
        <v>74</v>
      </c>
      <c r="J85" s="547">
        <v>150</v>
      </c>
      <c r="K85" s="547" t="s">
        <v>482</v>
      </c>
      <c r="L85" s="534">
        <v>185000</v>
      </c>
      <c r="M85" s="534">
        <f t="shared" si="6"/>
        <v>27750000</v>
      </c>
      <c r="N85" s="549"/>
      <c r="O85" s="522">
        <f>M85+M87</f>
        <v>28750000</v>
      </c>
    </row>
    <row r="86" spans="2:15" x14ac:dyDescent="0.2">
      <c r="B86" s="525"/>
      <c r="C86" s="818"/>
      <c r="D86" s="818"/>
      <c r="E86" s="452">
        <v>4</v>
      </c>
      <c r="F86" s="812" t="s">
        <v>1002</v>
      </c>
      <c r="G86" s="813"/>
      <c r="H86" s="814"/>
      <c r="I86" s="814" t="s">
        <v>485</v>
      </c>
      <c r="J86" s="547">
        <v>20</v>
      </c>
      <c r="K86" s="547" t="s">
        <v>111</v>
      </c>
      <c r="L86" s="534">
        <v>90000</v>
      </c>
      <c r="M86" s="534">
        <f t="shared" si="6"/>
        <v>1800000</v>
      </c>
      <c r="N86" s="549"/>
      <c r="O86" s="522"/>
    </row>
    <row r="87" spans="2:15" x14ac:dyDescent="0.2">
      <c r="B87" s="525"/>
      <c r="C87" s="818"/>
      <c r="D87" s="818"/>
      <c r="E87" s="452">
        <v>5</v>
      </c>
      <c r="F87" s="812" t="s">
        <v>650</v>
      </c>
      <c r="G87" s="813"/>
      <c r="H87" s="814"/>
      <c r="I87" s="814" t="s">
        <v>74</v>
      </c>
      <c r="J87" s="547">
        <v>20</v>
      </c>
      <c r="K87" s="547" t="s">
        <v>111</v>
      </c>
      <c r="L87" s="534">
        <v>50000</v>
      </c>
      <c r="M87" s="534">
        <f t="shared" si="6"/>
        <v>1000000</v>
      </c>
      <c r="N87" s="549"/>
      <c r="O87" s="522"/>
    </row>
    <row r="88" spans="2:15" x14ac:dyDescent="0.2">
      <c r="B88" s="525"/>
      <c r="C88" s="533" t="s">
        <v>730</v>
      </c>
      <c r="D88" s="592" t="s">
        <v>287</v>
      </c>
      <c r="F88" s="443"/>
      <c r="G88" s="546"/>
      <c r="H88" s="443"/>
      <c r="I88" s="443"/>
      <c r="J88" s="547"/>
      <c r="K88" s="547"/>
      <c r="L88" s="534"/>
      <c r="M88" s="548">
        <f>SUM(M89:M90)</f>
        <v>37800000</v>
      </c>
      <c r="N88" s="590"/>
      <c r="O88" s="522">
        <f>M88+O82</f>
        <v>80450000</v>
      </c>
    </row>
    <row r="89" spans="2:15" x14ac:dyDescent="0.2">
      <c r="B89" s="525"/>
      <c r="C89" s="818"/>
      <c r="D89" s="546"/>
      <c r="E89" s="546" t="s">
        <v>47</v>
      </c>
      <c r="F89" s="443" t="s">
        <v>985</v>
      </c>
      <c r="G89" s="443"/>
      <c r="H89" s="443"/>
      <c r="I89" s="443" t="s">
        <v>485</v>
      </c>
      <c r="J89" s="547">
        <v>24</v>
      </c>
      <c r="K89" s="547" t="s">
        <v>144</v>
      </c>
      <c r="L89" s="534">
        <v>100000</v>
      </c>
      <c r="M89" s="534">
        <f>J89*L89</f>
        <v>2400000</v>
      </c>
      <c r="N89" s="590"/>
      <c r="O89" s="522"/>
    </row>
    <row r="90" spans="2:15" x14ac:dyDescent="0.2">
      <c r="B90" s="525"/>
      <c r="C90" s="818"/>
      <c r="D90" s="546"/>
      <c r="E90" s="546" t="s">
        <v>48</v>
      </c>
      <c r="F90" s="593" t="s">
        <v>1017</v>
      </c>
      <c r="G90" s="593"/>
      <c r="H90" s="594"/>
      <c r="I90" s="443" t="s">
        <v>485</v>
      </c>
      <c r="J90" s="547">
        <v>236</v>
      </c>
      <c r="K90" s="547" t="s">
        <v>144</v>
      </c>
      <c r="L90" s="534">
        <v>150000</v>
      </c>
      <c r="M90" s="534">
        <f>J90*L90</f>
        <v>35400000</v>
      </c>
      <c r="N90" s="590"/>
      <c r="O90" s="522"/>
    </row>
    <row r="91" spans="2:15" ht="33" customHeight="1" x14ac:dyDescent="0.2">
      <c r="B91" s="525"/>
      <c r="C91" s="817">
        <v>4</v>
      </c>
      <c r="D91" s="1114" t="s">
        <v>596</v>
      </c>
      <c r="E91" s="1115"/>
      <c r="F91" s="1115"/>
      <c r="G91" s="1115"/>
      <c r="H91" s="1116"/>
      <c r="I91" s="430"/>
      <c r="J91" s="595"/>
      <c r="K91" s="595"/>
      <c r="L91" s="583"/>
      <c r="M91" s="443"/>
      <c r="N91" s="583">
        <f>M94+M92</f>
        <v>18864600</v>
      </c>
      <c r="O91" s="522"/>
    </row>
    <row r="92" spans="2:15" ht="15.75" customHeight="1" x14ac:dyDescent="0.2">
      <c r="B92" s="525"/>
      <c r="C92" s="533" t="s">
        <v>733</v>
      </c>
      <c r="D92" s="813" t="s">
        <v>501</v>
      </c>
      <c r="F92" s="593"/>
      <c r="G92" s="593"/>
      <c r="H92" s="594"/>
      <c r="I92" s="443"/>
      <c r="J92" s="547"/>
      <c r="K92" s="547"/>
      <c r="L92" s="534"/>
      <c r="M92" s="578">
        <f>M93</f>
        <v>240000</v>
      </c>
      <c r="N92" s="596"/>
      <c r="O92" s="522"/>
    </row>
    <row r="93" spans="2:15" ht="15.75" customHeight="1" x14ac:dyDescent="0.2">
      <c r="B93" s="525"/>
      <c r="C93" s="818"/>
      <c r="D93" s="597"/>
      <c r="E93" s="577" t="s">
        <v>47</v>
      </c>
      <c r="F93" s="593" t="s">
        <v>606</v>
      </c>
      <c r="G93" s="593"/>
      <c r="H93" s="594"/>
      <c r="I93" s="443" t="s">
        <v>76</v>
      </c>
      <c r="J93" s="547">
        <v>6</v>
      </c>
      <c r="K93" s="547" t="s">
        <v>101</v>
      </c>
      <c r="L93" s="534">
        <v>40000</v>
      </c>
      <c r="M93" s="534">
        <f>J93*L93</f>
        <v>240000</v>
      </c>
      <c r="N93" s="596"/>
      <c r="O93" s="522"/>
    </row>
    <row r="94" spans="2:15" ht="18.75" customHeight="1" x14ac:dyDescent="0.2">
      <c r="B94" s="525"/>
      <c r="C94" s="533" t="s">
        <v>842</v>
      </c>
      <c r="D94" s="577" t="s">
        <v>597</v>
      </c>
      <c r="F94" s="550"/>
      <c r="G94" s="593"/>
      <c r="H94" s="594"/>
      <c r="I94" s="422"/>
      <c r="J94" s="547"/>
      <c r="K94" s="547"/>
      <c r="L94" s="534"/>
      <c r="M94" s="578">
        <f>SUM(M95:M99)</f>
        <v>18624600</v>
      </c>
      <c r="N94" s="590"/>
      <c r="O94" s="522"/>
    </row>
    <row r="95" spans="2:15" ht="17.25" customHeight="1" x14ac:dyDescent="0.2">
      <c r="B95" s="525"/>
      <c r="C95" s="818"/>
      <c r="D95" s="546"/>
      <c r="E95" s="577" t="s">
        <v>47</v>
      </c>
      <c r="F95" s="550" t="s">
        <v>599</v>
      </c>
      <c r="G95" s="593"/>
      <c r="H95" s="594"/>
      <c r="I95" s="443" t="s">
        <v>76</v>
      </c>
      <c r="J95" s="547">
        <v>6</v>
      </c>
      <c r="K95" s="547" t="s">
        <v>101</v>
      </c>
      <c r="L95" s="534">
        <v>306625</v>
      </c>
      <c r="M95" s="534">
        <f>J95*L95</f>
        <v>1839750</v>
      </c>
      <c r="N95" s="590"/>
      <c r="O95" s="522"/>
    </row>
    <row r="96" spans="2:15" ht="17.25" customHeight="1" x14ac:dyDescent="0.2">
      <c r="B96" s="525"/>
      <c r="C96" s="818"/>
      <c r="D96" s="546"/>
      <c r="E96" s="577" t="s">
        <v>48</v>
      </c>
      <c r="F96" s="550" t="s">
        <v>604</v>
      </c>
      <c r="G96" s="593"/>
      <c r="H96" s="594"/>
      <c r="I96" s="443" t="s">
        <v>76</v>
      </c>
      <c r="J96" s="547">
        <v>6</v>
      </c>
      <c r="K96" s="547" t="s">
        <v>605</v>
      </c>
      <c r="L96" s="534">
        <v>16725</v>
      </c>
      <c r="M96" s="534">
        <f>J96*L96</f>
        <v>100350</v>
      </c>
      <c r="N96" s="590"/>
      <c r="O96" s="522"/>
    </row>
    <row r="97" spans="2:16" ht="18" customHeight="1" x14ac:dyDescent="0.2">
      <c r="B97" s="525"/>
      <c r="C97" s="818"/>
      <c r="D97" s="546"/>
      <c r="E97" s="577" t="s">
        <v>53</v>
      </c>
      <c r="F97" s="550" t="s">
        <v>598</v>
      </c>
      <c r="G97" s="593"/>
      <c r="H97" s="594"/>
      <c r="I97" s="443" t="s">
        <v>76</v>
      </c>
      <c r="J97" s="547">
        <v>6</v>
      </c>
      <c r="K97" s="547" t="s">
        <v>101</v>
      </c>
      <c r="L97" s="534">
        <v>55750</v>
      </c>
      <c r="M97" s="534">
        <f t="shared" ref="M97:M99" si="7">J97*L97</f>
        <v>334500</v>
      </c>
      <c r="N97" s="590"/>
      <c r="O97" s="522"/>
    </row>
    <row r="98" spans="2:16" ht="17.25" customHeight="1" x14ac:dyDescent="0.2">
      <c r="B98" s="525"/>
      <c r="C98" s="818"/>
      <c r="D98" s="546"/>
      <c r="E98" s="577" t="s">
        <v>128</v>
      </c>
      <c r="F98" s="550" t="s">
        <v>600</v>
      </c>
      <c r="G98" s="593"/>
      <c r="H98" s="594"/>
      <c r="I98" s="443" t="s">
        <v>76</v>
      </c>
      <c r="J98" s="547">
        <v>6</v>
      </c>
      <c r="K98" s="547" t="s">
        <v>101</v>
      </c>
      <c r="L98" s="534">
        <v>2700000</v>
      </c>
      <c r="M98" s="534">
        <f t="shared" si="7"/>
        <v>16200000</v>
      </c>
      <c r="N98" s="590"/>
      <c r="O98" s="522"/>
    </row>
    <row r="99" spans="2:16" ht="17.25" customHeight="1" x14ac:dyDescent="0.2">
      <c r="B99" s="525"/>
      <c r="C99" s="818"/>
      <c r="D99" s="546"/>
      <c r="E99" s="577" t="s">
        <v>143</v>
      </c>
      <c r="F99" s="593" t="s">
        <v>651</v>
      </c>
      <c r="G99" s="593"/>
      <c r="H99" s="594"/>
      <c r="I99" s="443" t="s">
        <v>76</v>
      </c>
      <c r="J99" s="547">
        <v>6</v>
      </c>
      <c r="K99" s="547" t="s">
        <v>150</v>
      </c>
      <c r="L99" s="534">
        <v>25000</v>
      </c>
      <c r="M99" s="534">
        <f t="shared" si="7"/>
        <v>150000</v>
      </c>
      <c r="N99" s="590"/>
      <c r="O99" s="522"/>
    </row>
    <row r="100" spans="2:16" x14ac:dyDescent="0.2">
      <c r="B100" s="525"/>
      <c r="C100" s="817" t="s">
        <v>35</v>
      </c>
      <c r="D100" s="856" t="s">
        <v>654</v>
      </c>
      <c r="E100" s="1097"/>
      <c r="F100" s="1097"/>
      <c r="G100" s="1097"/>
      <c r="H100" s="857"/>
      <c r="I100" s="533"/>
      <c r="J100" s="547"/>
      <c r="K100" s="547"/>
      <c r="L100" s="534"/>
      <c r="M100" s="547"/>
      <c r="N100" s="584">
        <f>N101</f>
        <v>160544000</v>
      </c>
      <c r="O100" s="598"/>
      <c r="P100" s="599"/>
    </row>
    <row r="101" spans="2:16" ht="27" customHeight="1" x14ac:dyDescent="0.2">
      <c r="B101" s="443"/>
      <c r="C101" s="753">
        <v>1</v>
      </c>
      <c r="D101" s="1112" t="s">
        <v>1038</v>
      </c>
      <c r="E101" s="1113"/>
      <c r="F101" s="1113"/>
      <c r="G101" s="1113"/>
      <c r="H101" s="1113"/>
      <c r="I101" s="600"/>
      <c r="J101" s="600"/>
      <c r="K101" s="600"/>
      <c r="L101" s="601"/>
      <c r="M101" s="560"/>
      <c r="N101" s="454">
        <f>M102+M109</f>
        <v>160544000</v>
      </c>
    </row>
    <row r="102" spans="2:16" ht="30.75" customHeight="1" x14ac:dyDescent="0.2">
      <c r="B102" s="443"/>
      <c r="C102" s="422" t="s">
        <v>896</v>
      </c>
      <c r="D102" s="1090" t="s">
        <v>958</v>
      </c>
      <c r="E102" s="1091"/>
      <c r="F102" s="1091"/>
      <c r="G102" s="1091"/>
      <c r="H102" s="1092"/>
      <c r="I102" s="447"/>
      <c r="J102" s="448"/>
      <c r="K102" s="447"/>
      <c r="L102" s="601"/>
      <c r="M102" s="602">
        <f>SUM(M103:M108)</f>
        <v>19020000</v>
      </c>
      <c r="N102" s="603"/>
    </row>
    <row r="103" spans="2:16" ht="18.75" customHeight="1" x14ac:dyDescent="0.2">
      <c r="B103" s="443"/>
      <c r="C103" s="443"/>
      <c r="D103" s="604"/>
      <c r="E103" s="452">
        <v>1</v>
      </c>
      <c r="F103" s="577" t="s">
        <v>1035</v>
      </c>
      <c r="G103" s="447"/>
      <c r="H103" s="443"/>
      <c r="I103" s="443" t="s">
        <v>582</v>
      </c>
      <c r="J103" s="448">
        <v>20</v>
      </c>
      <c r="K103" s="447" t="s">
        <v>185</v>
      </c>
      <c r="L103" s="601">
        <v>200000</v>
      </c>
      <c r="M103" s="560">
        <f t="shared" ref="M103" si="8">J103*L103</f>
        <v>4000000</v>
      </c>
      <c r="N103" s="603"/>
      <c r="O103" s="605"/>
    </row>
    <row r="104" spans="2:16" ht="18" customHeight="1" x14ac:dyDescent="0.2">
      <c r="B104" s="443"/>
      <c r="C104" s="443"/>
      <c r="D104" s="604"/>
      <c r="E104" s="452">
        <v>2</v>
      </c>
      <c r="F104" s="577" t="s">
        <v>1036</v>
      </c>
      <c r="G104" s="447"/>
      <c r="H104" s="443"/>
      <c r="I104" s="443" t="s">
        <v>582</v>
      </c>
      <c r="J104" s="448">
        <v>50</v>
      </c>
      <c r="K104" s="447" t="s">
        <v>185</v>
      </c>
      <c r="L104" s="601">
        <v>150000</v>
      </c>
      <c r="M104" s="560">
        <f t="shared" ref="M104:M108" si="9">J104*L104</f>
        <v>7500000</v>
      </c>
      <c r="N104" s="603"/>
      <c r="O104" s="605"/>
    </row>
    <row r="105" spans="2:16" ht="18" customHeight="1" x14ac:dyDescent="0.2">
      <c r="B105" s="443"/>
      <c r="C105" s="443"/>
      <c r="D105" s="606"/>
      <c r="E105" s="452">
        <v>3</v>
      </c>
      <c r="F105" s="577" t="s">
        <v>1037</v>
      </c>
      <c r="G105" s="447"/>
      <c r="H105" s="443"/>
      <c r="I105" s="443"/>
      <c r="J105" s="448">
        <v>50</v>
      </c>
      <c r="K105" s="447" t="s">
        <v>185</v>
      </c>
      <c r="L105" s="601">
        <v>100000</v>
      </c>
      <c r="M105" s="560">
        <f t="shared" si="9"/>
        <v>5000000</v>
      </c>
      <c r="N105" s="603"/>
      <c r="O105" s="605"/>
    </row>
    <row r="106" spans="2:16" ht="18" customHeight="1" x14ac:dyDescent="0.2">
      <c r="B106" s="443"/>
      <c r="C106" s="443"/>
      <c r="D106" s="606"/>
      <c r="E106" s="452">
        <v>4</v>
      </c>
      <c r="F106" s="577" t="s">
        <v>959</v>
      </c>
      <c r="G106" s="447"/>
      <c r="H106" s="443"/>
      <c r="I106" s="443" t="s">
        <v>582</v>
      </c>
      <c r="J106" s="448">
        <v>6</v>
      </c>
      <c r="K106" s="447" t="s">
        <v>144</v>
      </c>
      <c r="L106" s="601">
        <v>150000</v>
      </c>
      <c r="M106" s="560">
        <f t="shared" si="9"/>
        <v>900000</v>
      </c>
      <c r="N106" s="603"/>
      <c r="O106" s="605"/>
    </row>
    <row r="107" spans="2:16" ht="26.25" customHeight="1" x14ac:dyDescent="0.2">
      <c r="B107" s="443"/>
      <c r="C107" s="443"/>
      <c r="D107" s="606"/>
      <c r="E107" s="823">
        <v>5</v>
      </c>
      <c r="F107" s="1093" t="s">
        <v>960</v>
      </c>
      <c r="G107" s="1093"/>
      <c r="H107" s="1093"/>
      <c r="I107" s="422" t="s">
        <v>582</v>
      </c>
      <c r="J107" s="448">
        <v>6</v>
      </c>
      <c r="K107" s="447" t="s">
        <v>144</v>
      </c>
      <c r="L107" s="601">
        <v>140000</v>
      </c>
      <c r="M107" s="560">
        <f t="shared" si="9"/>
        <v>840000</v>
      </c>
      <c r="N107" s="603"/>
      <c r="O107" s="605">
        <f>SUM(M110:M121)</f>
        <v>126524000</v>
      </c>
    </row>
    <row r="108" spans="2:16" ht="29.25" customHeight="1" x14ac:dyDescent="0.2">
      <c r="B108" s="443"/>
      <c r="C108" s="443"/>
      <c r="D108" s="606"/>
      <c r="E108" s="823">
        <v>6</v>
      </c>
      <c r="F108" s="1093" t="s">
        <v>961</v>
      </c>
      <c r="G108" s="1093"/>
      <c r="H108" s="1093"/>
      <c r="I108" s="422" t="s">
        <v>582</v>
      </c>
      <c r="J108" s="448">
        <v>6</v>
      </c>
      <c r="K108" s="447" t="s">
        <v>144</v>
      </c>
      <c r="L108" s="601">
        <v>130000</v>
      </c>
      <c r="M108" s="560">
        <f t="shared" si="9"/>
        <v>780000</v>
      </c>
      <c r="N108" s="603"/>
      <c r="O108" s="605"/>
    </row>
    <row r="109" spans="2:16" ht="24.75" customHeight="1" x14ac:dyDescent="0.2">
      <c r="B109" s="443"/>
      <c r="C109" s="422" t="s">
        <v>962</v>
      </c>
      <c r="D109" s="1094" t="s">
        <v>403</v>
      </c>
      <c r="E109" s="1095"/>
      <c r="F109" s="1095"/>
      <c r="G109" s="1095"/>
      <c r="H109" s="1096"/>
      <c r="I109" s="607"/>
      <c r="J109" s="608"/>
      <c r="K109" s="609"/>
      <c r="L109" s="609"/>
      <c r="M109" s="610">
        <f>SUM(M110:M122)</f>
        <v>141524000</v>
      </c>
      <c r="N109" s="611"/>
      <c r="O109" s="605">
        <f>M102+O110</f>
        <v>155024000</v>
      </c>
    </row>
    <row r="110" spans="2:16" ht="17.25" customHeight="1" x14ac:dyDescent="0.2">
      <c r="B110" s="443"/>
      <c r="C110" s="443"/>
      <c r="D110" s="604"/>
      <c r="E110" s="452">
        <v>1</v>
      </c>
      <c r="F110" s="604" t="s">
        <v>1039</v>
      </c>
      <c r="G110" s="604"/>
      <c r="H110" s="443"/>
      <c r="I110" s="612" t="s">
        <v>74</v>
      </c>
      <c r="J110" s="448">
        <v>1</v>
      </c>
      <c r="K110" s="447" t="s">
        <v>101</v>
      </c>
      <c r="L110" s="601">
        <v>30000000</v>
      </c>
      <c r="M110" s="560">
        <f>J110*L110</f>
        <v>30000000</v>
      </c>
      <c r="N110" s="611"/>
      <c r="O110" s="605">
        <f>M109-O112</f>
        <v>136004000</v>
      </c>
    </row>
    <row r="111" spans="2:16" ht="17.25" customHeight="1" x14ac:dyDescent="0.2">
      <c r="B111" s="443"/>
      <c r="C111" s="443"/>
      <c r="D111" s="604"/>
      <c r="E111" s="452">
        <v>2</v>
      </c>
      <c r="F111" s="604" t="s">
        <v>1040</v>
      </c>
      <c r="G111" s="604"/>
      <c r="H111" s="443"/>
      <c r="I111" s="612" t="s">
        <v>74</v>
      </c>
      <c r="J111" s="612">
        <v>8</v>
      </c>
      <c r="K111" s="613" t="s">
        <v>101</v>
      </c>
      <c r="L111" s="601">
        <v>5000000</v>
      </c>
      <c r="M111" s="560">
        <f>J111*L111</f>
        <v>40000000</v>
      </c>
      <c r="N111" s="562"/>
      <c r="O111" s="605"/>
    </row>
    <row r="112" spans="2:16" ht="19.5" customHeight="1" x14ac:dyDescent="0.2">
      <c r="B112" s="443"/>
      <c r="C112" s="443"/>
      <c r="D112" s="604"/>
      <c r="E112" s="452">
        <v>3</v>
      </c>
      <c r="F112" s="604" t="s">
        <v>1041</v>
      </c>
      <c r="G112" s="604"/>
      <c r="H112" s="443"/>
      <c r="I112" s="612" t="s">
        <v>74</v>
      </c>
      <c r="J112" s="612">
        <v>42</v>
      </c>
      <c r="K112" s="613" t="s">
        <v>71</v>
      </c>
      <c r="L112" s="601">
        <v>800000</v>
      </c>
      <c r="M112" s="560">
        <f t="shared" ref="M112:M121" si="10">J112*L112</f>
        <v>33600000</v>
      </c>
      <c r="N112" s="562"/>
      <c r="O112" s="605">
        <f>M121+M120+M119+M118</f>
        <v>5520000</v>
      </c>
    </row>
    <row r="113" spans="2:16" ht="16.5" customHeight="1" x14ac:dyDescent="0.2">
      <c r="B113" s="443"/>
      <c r="C113" s="443"/>
      <c r="D113" s="604"/>
      <c r="E113" s="452">
        <v>4</v>
      </c>
      <c r="F113" s="604" t="s">
        <v>1042</v>
      </c>
      <c r="G113" s="604"/>
      <c r="H113" s="443"/>
      <c r="I113" s="612" t="s">
        <v>513</v>
      </c>
      <c r="J113" s="612">
        <v>20</v>
      </c>
      <c r="K113" s="613" t="s">
        <v>158</v>
      </c>
      <c r="L113" s="601">
        <v>230000</v>
      </c>
      <c r="M113" s="560">
        <f t="shared" si="10"/>
        <v>4600000</v>
      </c>
      <c r="N113" s="562"/>
      <c r="O113" s="605"/>
    </row>
    <row r="114" spans="2:16" ht="17.25" customHeight="1" x14ac:dyDescent="0.2">
      <c r="B114" s="443"/>
      <c r="C114" s="443"/>
      <c r="D114" s="604"/>
      <c r="E114" s="452">
        <v>5</v>
      </c>
      <c r="F114" s="604" t="s">
        <v>1043</v>
      </c>
      <c r="G114" s="604"/>
      <c r="H114" s="443"/>
      <c r="I114" s="612" t="s">
        <v>74</v>
      </c>
      <c r="J114" s="612">
        <v>10</v>
      </c>
      <c r="K114" s="613" t="s">
        <v>158</v>
      </c>
      <c r="L114" s="601">
        <v>180000</v>
      </c>
      <c r="M114" s="560">
        <f t="shared" si="10"/>
        <v>1800000</v>
      </c>
      <c r="N114" s="562"/>
    </row>
    <row r="115" spans="2:16" ht="18" customHeight="1" x14ac:dyDescent="0.2">
      <c r="B115" s="443"/>
      <c r="C115" s="443"/>
      <c r="D115" s="604"/>
      <c r="E115" s="452">
        <v>6</v>
      </c>
      <c r="F115" s="447" t="s">
        <v>404</v>
      </c>
      <c r="G115" s="604"/>
      <c r="H115" s="443"/>
      <c r="I115" s="612" t="s">
        <v>74</v>
      </c>
      <c r="J115" s="448">
        <v>50</v>
      </c>
      <c r="K115" s="447" t="s">
        <v>164</v>
      </c>
      <c r="L115" s="601">
        <v>93000</v>
      </c>
      <c r="M115" s="560">
        <f t="shared" si="10"/>
        <v>4650000</v>
      </c>
      <c r="N115" s="562"/>
      <c r="O115" s="399"/>
    </row>
    <row r="116" spans="2:16" ht="17.25" customHeight="1" x14ac:dyDescent="0.2">
      <c r="B116" s="443"/>
      <c r="C116" s="443"/>
      <c r="D116" s="604"/>
      <c r="E116" s="452">
        <v>7</v>
      </c>
      <c r="F116" s="1106" t="s">
        <v>1044</v>
      </c>
      <c r="G116" s="1107"/>
      <c r="H116" s="1108"/>
      <c r="I116" s="612" t="s">
        <v>74</v>
      </c>
      <c r="J116" s="612">
        <v>10</v>
      </c>
      <c r="K116" s="613" t="s">
        <v>158</v>
      </c>
      <c r="L116" s="601">
        <v>486000</v>
      </c>
      <c r="M116" s="560">
        <f t="shared" si="10"/>
        <v>4860000</v>
      </c>
      <c r="N116" s="562"/>
      <c r="O116" s="605"/>
    </row>
    <row r="117" spans="2:16" ht="18" customHeight="1" x14ac:dyDescent="0.2">
      <c r="B117" s="443"/>
      <c r="C117" s="443"/>
      <c r="D117" s="604"/>
      <c r="E117" s="452">
        <v>8</v>
      </c>
      <c r="F117" s="604" t="s">
        <v>1045</v>
      </c>
      <c r="G117" s="604"/>
      <c r="H117" s="443"/>
      <c r="I117" s="612" t="s">
        <v>582</v>
      </c>
      <c r="J117" s="612">
        <v>18</v>
      </c>
      <c r="K117" s="613" t="s">
        <v>1049</v>
      </c>
      <c r="L117" s="601">
        <v>83000</v>
      </c>
      <c r="M117" s="560">
        <f>J117*L117</f>
        <v>1494000</v>
      </c>
      <c r="N117" s="562"/>
      <c r="O117" s="614"/>
    </row>
    <row r="118" spans="2:16" ht="18" customHeight="1" x14ac:dyDescent="0.2">
      <c r="B118" s="443"/>
      <c r="C118" s="443"/>
      <c r="D118" s="604"/>
      <c r="E118" s="452">
        <v>9</v>
      </c>
      <c r="F118" s="447" t="s">
        <v>139</v>
      </c>
      <c r="G118" s="447"/>
      <c r="H118" s="443"/>
      <c r="I118" s="612" t="s">
        <v>513</v>
      </c>
      <c r="J118" s="448">
        <v>15</v>
      </c>
      <c r="K118" s="447" t="s">
        <v>1049</v>
      </c>
      <c r="L118" s="601">
        <v>55000</v>
      </c>
      <c r="M118" s="560">
        <f t="shared" si="10"/>
        <v>825000</v>
      </c>
      <c r="N118" s="603"/>
      <c r="O118" s="399"/>
    </row>
    <row r="119" spans="2:16" ht="16.5" customHeight="1" x14ac:dyDescent="0.2">
      <c r="B119" s="443"/>
      <c r="C119" s="443"/>
      <c r="D119" s="604"/>
      <c r="E119" s="452">
        <v>10</v>
      </c>
      <c r="F119" s="447" t="s">
        <v>445</v>
      </c>
      <c r="G119" s="447"/>
      <c r="H119" s="443"/>
      <c r="I119" s="612" t="s">
        <v>513</v>
      </c>
      <c r="J119" s="448">
        <v>5</v>
      </c>
      <c r="K119" s="447" t="s">
        <v>132</v>
      </c>
      <c r="L119" s="601">
        <v>27000</v>
      </c>
      <c r="M119" s="560">
        <f>J119*L119</f>
        <v>135000</v>
      </c>
      <c r="N119" s="603"/>
    </row>
    <row r="120" spans="2:16" ht="17.25" customHeight="1" x14ac:dyDescent="0.2">
      <c r="B120" s="443"/>
      <c r="C120" s="443"/>
      <c r="D120" s="604"/>
      <c r="E120" s="452">
        <v>11</v>
      </c>
      <c r="F120" s="1109" t="s">
        <v>1046</v>
      </c>
      <c r="G120" s="1110"/>
      <c r="H120" s="1111"/>
      <c r="I120" s="612" t="s">
        <v>513</v>
      </c>
      <c r="J120" s="448">
        <v>8</v>
      </c>
      <c r="K120" s="447" t="s">
        <v>158</v>
      </c>
      <c r="L120" s="601">
        <v>170000</v>
      </c>
      <c r="M120" s="560">
        <f t="shared" si="10"/>
        <v>1360000</v>
      </c>
      <c r="N120" s="603"/>
    </row>
    <row r="121" spans="2:16" ht="18" customHeight="1" x14ac:dyDescent="0.2">
      <c r="B121" s="443"/>
      <c r="C121" s="443"/>
      <c r="D121" s="604"/>
      <c r="E121" s="452">
        <v>12</v>
      </c>
      <c r="F121" s="1109" t="s">
        <v>1047</v>
      </c>
      <c r="G121" s="1110"/>
      <c r="H121" s="1111"/>
      <c r="I121" s="612" t="s">
        <v>513</v>
      </c>
      <c r="J121" s="448">
        <v>4</v>
      </c>
      <c r="K121" s="447" t="s">
        <v>71</v>
      </c>
      <c r="L121" s="601">
        <v>800000</v>
      </c>
      <c r="M121" s="560">
        <f t="shared" si="10"/>
        <v>3200000</v>
      </c>
      <c r="N121" s="603"/>
    </row>
    <row r="122" spans="2:16" ht="17.25" customHeight="1" x14ac:dyDescent="0.2">
      <c r="B122" s="443"/>
      <c r="C122" s="443"/>
      <c r="D122" s="604"/>
      <c r="E122" s="452">
        <v>13</v>
      </c>
      <c r="F122" s="447" t="s">
        <v>1048</v>
      </c>
      <c r="G122" s="615"/>
      <c r="H122" s="594"/>
      <c r="I122" s="612" t="s">
        <v>582</v>
      </c>
      <c r="J122" s="448">
        <v>1</v>
      </c>
      <c r="K122" s="447" t="s">
        <v>101</v>
      </c>
      <c r="L122" s="601">
        <v>15000000</v>
      </c>
      <c r="M122" s="560">
        <f t="shared" ref="M122" si="11">J122*L122</f>
        <v>15000000</v>
      </c>
      <c r="N122" s="603"/>
    </row>
    <row r="123" spans="2:16" ht="18" customHeight="1" x14ac:dyDescent="0.2">
      <c r="B123" s="443"/>
      <c r="C123" s="817" t="s">
        <v>36</v>
      </c>
      <c r="D123" s="856" t="s">
        <v>480</v>
      </c>
      <c r="E123" s="1097"/>
      <c r="F123" s="1097"/>
      <c r="G123" s="1097"/>
      <c r="H123" s="857"/>
      <c r="I123" s="533"/>
      <c r="J123" s="547"/>
      <c r="K123" s="547"/>
      <c r="L123" s="547"/>
      <c r="M123" s="547"/>
      <c r="N123" s="584">
        <f>N139+N124</f>
        <v>875390670</v>
      </c>
      <c r="O123" s="522"/>
      <c r="P123" s="522"/>
    </row>
    <row r="124" spans="2:16" ht="24" customHeight="1" x14ac:dyDescent="0.2">
      <c r="B124" s="443"/>
      <c r="C124" s="817">
        <v>1</v>
      </c>
      <c r="D124" s="860" t="s">
        <v>964</v>
      </c>
      <c r="E124" s="1089"/>
      <c r="F124" s="1089"/>
      <c r="G124" s="1089"/>
      <c r="H124" s="861"/>
      <c r="I124" s="533"/>
      <c r="J124" s="547"/>
      <c r="K124" s="547"/>
      <c r="L124" s="547"/>
      <c r="M124" s="547"/>
      <c r="N124" s="584">
        <f>M127+M136+M125</f>
        <v>4080000</v>
      </c>
      <c r="O124" s="522"/>
      <c r="P124" s="522"/>
    </row>
    <row r="125" spans="2:16" ht="24" customHeight="1" x14ac:dyDescent="0.2">
      <c r="B125" s="443"/>
      <c r="C125" s="493" t="s">
        <v>770</v>
      </c>
      <c r="D125" s="976" t="s">
        <v>493</v>
      </c>
      <c r="E125" s="977"/>
      <c r="F125" s="977"/>
      <c r="G125" s="977"/>
      <c r="H125" s="1104"/>
      <c r="I125" s="533"/>
      <c r="J125" s="547"/>
      <c r="K125" s="547"/>
      <c r="L125" s="547"/>
      <c r="M125" s="547">
        <f>M126</f>
        <v>480000</v>
      </c>
      <c r="N125" s="584"/>
      <c r="O125" s="522"/>
      <c r="P125" s="522"/>
    </row>
    <row r="126" spans="2:16" ht="24" customHeight="1" x14ac:dyDescent="0.2">
      <c r="B126" s="443"/>
      <c r="C126" s="817"/>
      <c r="D126" s="804"/>
      <c r="E126" s="96">
        <v>1</v>
      </c>
      <c r="F126" s="918" t="s">
        <v>1032</v>
      </c>
      <c r="G126" s="1105"/>
      <c r="H126" s="919"/>
      <c r="I126" s="533" t="s">
        <v>76</v>
      </c>
      <c r="J126" s="820">
        <v>4</v>
      </c>
      <c r="K126" s="820" t="s">
        <v>201</v>
      </c>
      <c r="L126" s="820">
        <v>120000</v>
      </c>
      <c r="M126" s="820">
        <f>J126*L126</f>
        <v>480000</v>
      </c>
      <c r="N126" s="584"/>
      <c r="O126" s="522"/>
      <c r="P126" s="522"/>
    </row>
    <row r="127" spans="2:16" ht="29.25" customHeight="1" x14ac:dyDescent="0.2">
      <c r="B127" s="443"/>
      <c r="C127" s="533" t="s">
        <v>714</v>
      </c>
      <c r="D127" s="1101" t="s">
        <v>331</v>
      </c>
      <c r="E127" s="1102"/>
      <c r="F127" s="1102"/>
      <c r="G127" s="1102"/>
      <c r="H127" s="1103"/>
      <c r="I127" s="533"/>
      <c r="J127" s="547"/>
      <c r="K127" s="547"/>
      <c r="L127" s="547"/>
      <c r="M127" s="547">
        <f>SUM(M128:M135)</f>
        <v>2350000</v>
      </c>
      <c r="N127" s="549"/>
      <c r="O127" s="522"/>
      <c r="P127" s="522"/>
    </row>
    <row r="128" spans="2:16" ht="18" customHeight="1" x14ac:dyDescent="0.2">
      <c r="B128" s="443"/>
      <c r="C128" s="818"/>
      <c r="D128" s="818"/>
      <c r="E128" s="452">
        <v>1</v>
      </c>
      <c r="F128" s="1098" t="s">
        <v>1024</v>
      </c>
      <c r="G128" s="1099"/>
      <c r="H128" s="1100"/>
      <c r="I128" s="533" t="s">
        <v>76</v>
      </c>
      <c r="J128" s="547">
        <v>20</v>
      </c>
      <c r="K128" s="547" t="s">
        <v>112</v>
      </c>
      <c r="L128" s="534">
        <v>15000</v>
      </c>
      <c r="M128" s="547">
        <f>J128*L128</f>
        <v>300000</v>
      </c>
      <c r="N128" s="549"/>
      <c r="O128" s="522"/>
      <c r="P128" s="522"/>
    </row>
    <row r="129" spans="2:16" ht="18" customHeight="1" x14ac:dyDescent="0.2">
      <c r="B129" s="443"/>
      <c r="C129" s="818"/>
      <c r="D129" s="818"/>
      <c r="E129" s="452">
        <v>2</v>
      </c>
      <c r="F129" s="813" t="s">
        <v>1025</v>
      </c>
      <c r="G129" s="813"/>
      <c r="H129" s="814"/>
      <c r="I129" s="533" t="s">
        <v>76</v>
      </c>
      <c r="J129" s="547">
        <v>2</v>
      </c>
      <c r="K129" s="547" t="s">
        <v>95</v>
      </c>
      <c r="L129" s="534">
        <v>50000</v>
      </c>
      <c r="M129" s="547">
        <f>J129*L129</f>
        <v>100000</v>
      </c>
      <c r="N129" s="549"/>
      <c r="O129" s="522"/>
      <c r="P129" s="522"/>
    </row>
    <row r="130" spans="2:16" ht="18" customHeight="1" x14ac:dyDescent="0.2">
      <c r="B130" s="443"/>
      <c r="C130" s="818"/>
      <c r="D130" s="802"/>
      <c r="E130" s="452">
        <v>3</v>
      </c>
      <c r="F130" s="813" t="s">
        <v>1026</v>
      </c>
      <c r="G130" s="813"/>
      <c r="H130" s="814"/>
      <c r="I130" s="533" t="s">
        <v>76</v>
      </c>
      <c r="J130" s="547">
        <v>50</v>
      </c>
      <c r="K130" s="547" t="s">
        <v>112</v>
      </c>
      <c r="L130" s="534">
        <v>15000</v>
      </c>
      <c r="M130" s="547">
        <f t="shared" ref="M130:M138" si="12">J130*L130</f>
        <v>750000</v>
      </c>
      <c r="N130" s="549"/>
      <c r="O130" s="522"/>
      <c r="P130" s="522"/>
    </row>
    <row r="131" spans="2:16" ht="18" customHeight="1" x14ac:dyDescent="0.2">
      <c r="B131" s="443"/>
      <c r="C131" s="818"/>
      <c r="D131" s="802"/>
      <c r="E131" s="452">
        <v>4</v>
      </c>
      <c r="F131" s="813" t="s">
        <v>1027</v>
      </c>
      <c r="G131" s="813"/>
      <c r="H131" s="814"/>
      <c r="I131" s="533" t="s">
        <v>76</v>
      </c>
      <c r="J131" s="547">
        <v>12</v>
      </c>
      <c r="K131" s="547" t="s">
        <v>95</v>
      </c>
      <c r="L131" s="534">
        <v>50000</v>
      </c>
      <c r="M131" s="547">
        <f t="shared" si="12"/>
        <v>600000</v>
      </c>
      <c r="N131" s="549"/>
      <c r="O131" s="522"/>
      <c r="P131" s="522"/>
    </row>
    <row r="132" spans="2:16" ht="18" customHeight="1" x14ac:dyDescent="0.2">
      <c r="B132" s="443"/>
      <c r="C132" s="818"/>
      <c r="D132" s="818"/>
      <c r="E132" s="452">
        <v>5</v>
      </c>
      <c r="F132" s="813" t="s">
        <v>1028</v>
      </c>
      <c r="G132" s="813"/>
      <c r="H132" s="814"/>
      <c r="I132" s="533" t="s">
        <v>76</v>
      </c>
      <c r="J132" s="547">
        <v>20</v>
      </c>
      <c r="K132" s="547" t="s">
        <v>112</v>
      </c>
      <c r="L132" s="534">
        <v>15000</v>
      </c>
      <c r="M132" s="547">
        <f t="shared" si="12"/>
        <v>300000</v>
      </c>
      <c r="N132" s="549"/>
      <c r="O132" s="522"/>
      <c r="P132" s="522"/>
    </row>
    <row r="133" spans="2:16" ht="18" customHeight="1" x14ac:dyDescent="0.2">
      <c r="B133" s="443"/>
      <c r="C133" s="818"/>
      <c r="D133" s="818"/>
      <c r="E133" s="452">
        <v>6</v>
      </c>
      <c r="F133" s="813" t="s">
        <v>1029</v>
      </c>
      <c r="G133" s="813"/>
      <c r="H133" s="814"/>
      <c r="I133" s="533" t="s">
        <v>76</v>
      </c>
      <c r="J133" s="547">
        <v>2</v>
      </c>
      <c r="K133" s="547" t="s">
        <v>95</v>
      </c>
      <c r="L133" s="534">
        <v>50000</v>
      </c>
      <c r="M133" s="547">
        <f t="shared" si="12"/>
        <v>100000</v>
      </c>
      <c r="N133" s="549"/>
      <c r="O133" s="522"/>
      <c r="P133" s="522"/>
    </row>
    <row r="134" spans="2:16" ht="18" customHeight="1" x14ac:dyDescent="0.2">
      <c r="B134" s="443"/>
      <c r="C134" s="818"/>
      <c r="D134" s="818"/>
      <c r="E134" s="452">
        <v>7</v>
      </c>
      <c r="F134" s="813" t="s">
        <v>1030</v>
      </c>
      <c r="G134" s="813"/>
      <c r="H134" s="814"/>
      <c r="I134" s="533" t="s">
        <v>76</v>
      </c>
      <c r="J134" s="547">
        <v>10</v>
      </c>
      <c r="K134" s="547" t="s">
        <v>112</v>
      </c>
      <c r="L134" s="534">
        <v>15000</v>
      </c>
      <c r="M134" s="547">
        <f t="shared" si="12"/>
        <v>150000</v>
      </c>
      <c r="N134" s="549"/>
      <c r="O134" s="522"/>
      <c r="P134" s="522"/>
    </row>
    <row r="135" spans="2:16" ht="18" customHeight="1" x14ac:dyDescent="0.2">
      <c r="B135" s="443"/>
      <c r="C135" s="818"/>
      <c r="D135" s="818"/>
      <c r="E135" s="452">
        <v>8</v>
      </c>
      <c r="F135" s="813" t="s">
        <v>1031</v>
      </c>
      <c r="G135" s="813"/>
      <c r="H135" s="814"/>
      <c r="I135" s="533" t="s">
        <v>76</v>
      </c>
      <c r="J135" s="547">
        <v>1</v>
      </c>
      <c r="K135" s="547" t="s">
        <v>95</v>
      </c>
      <c r="L135" s="534">
        <v>50000</v>
      </c>
      <c r="M135" s="547">
        <f t="shared" si="12"/>
        <v>50000</v>
      </c>
      <c r="N135" s="549"/>
      <c r="O135" s="522"/>
      <c r="P135" s="522"/>
    </row>
    <row r="136" spans="2:16" ht="24.75" customHeight="1" x14ac:dyDescent="0.2">
      <c r="B136" s="443"/>
      <c r="C136" s="533" t="s">
        <v>962</v>
      </c>
      <c r="D136" s="860" t="s">
        <v>403</v>
      </c>
      <c r="E136" s="1089"/>
      <c r="F136" s="1089"/>
      <c r="G136" s="1089"/>
      <c r="H136" s="861"/>
      <c r="I136" s="533"/>
      <c r="J136" s="547"/>
      <c r="K136" s="547"/>
      <c r="L136" s="547"/>
      <c r="M136" s="547">
        <f>SUM(M137:M138)</f>
        <v>1250000</v>
      </c>
      <c r="N136" s="549"/>
      <c r="O136" s="522"/>
      <c r="P136" s="522"/>
    </row>
    <row r="137" spans="2:16" ht="18" customHeight="1" x14ac:dyDescent="0.2">
      <c r="B137" s="443"/>
      <c r="C137" s="818"/>
      <c r="D137" s="802"/>
      <c r="E137" s="533">
        <v>1</v>
      </c>
      <c r="F137" s="809" t="s">
        <v>1022</v>
      </c>
      <c r="G137" s="809"/>
      <c r="H137" s="810"/>
      <c r="I137" s="533" t="s">
        <v>76</v>
      </c>
      <c r="J137" s="547">
        <v>1</v>
      </c>
      <c r="K137" s="547" t="s">
        <v>150</v>
      </c>
      <c r="L137" s="547">
        <v>150000</v>
      </c>
      <c r="M137" s="547">
        <f t="shared" si="12"/>
        <v>150000</v>
      </c>
      <c r="N137" s="549"/>
      <c r="O137" s="522"/>
      <c r="P137" s="522"/>
    </row>
    <row r="138" spans="2:16" ht="18" customHeight="1" x14ac:dyDescent="0.2">
      <c r="B138" s="443"/>
      <c r="C138" s="818"/>
      <c r="D138" s="802"/>
      <c r="E138" s="533">
        <v>2</v>
      </c>
      <c r="F138" s="809" t="s">
        <v>1023</v>
      </c>
      <c r="G138" s="809"/>
      <c r="H138" s="810"/>
      <c r="I138" s="533" t="s">
        <v>76</v>
      </c>
      <c r="J138" s="547">
        <v>100</v>
      </c>
      <c r="K138" s="547" t="s">
        <v>150</v>
      </c>
      <c r="L138" s="547">
        <v>11000</v>
      </c>
      <c r="M138" s="547">
        <f t="shared" si="12"/>
        <v>1100000</v>
      </c>
      <c r="N138" s="549"/>
      <c r="O138" s="522"/>
      <c r="P138" s="522"/>
    </row>
    <row r="139" spans="2:16" ht="30.75" customHeight="1" x14ac:dyDescent="0.2">
      <c r="B139" s="443"/>
      <c r="C139" s="754">
        <v>2</v>
      </c>
      <c r="D139" s="860" t="s">
        <v>481</v>
      </c>
      <c r="E139" s="1089"/>
      <c r="F139" s="1089"/>
      <c r="G139" s="1089"/>
      <c r="H139" s="861"/>
      <c r="I139" s="556"/>
      <c r="J139" s="556"/>
      <c r="K139" s="818"/>
      <c r="L139" s="196"/>
      <c r="M139" s="443"/>
      <c r="N139" s="523">
        <f>M140</f>
        <v>871310670</v>
      </c>
      <c r="O139" s="522"/>
      <c r="P139" s="522"/>
    </row>
    <row r="140" spans="2:16" ht="27.75" customHeight="1" x14ac:dyDescent="0.2">
      <c r="B140" s="443"/>
      <c r="C140" s="556"/>
      <c r="D140" s="860" t="s">
        <v>843</v>
      </c>
      <c r="E140" s="1089"/>
      <c r="F140" s="1089"/>
      <c r="G140" s="1089"/>
      <c r="H140" s="861"/>
      <c r="I140" s="556"/>
      <c r="J140" s="556"/>
      <c r="K140" s="818"/>
      <c r="L140" s="196"/>
      <c r="M140" s="523">
        <f>M141+M143+M153</f>
        <v>871310670</v>
      </c>
      <c r="N140" s="553"/>
      <c r="O140" s="522">
        <v>1200000</v>
      </c>
      <c r="P140" s="522"/>
    </row>
    <row r="141" spans="2:16" ht="16.5" customHeight="1" x14ac:dyDescent="0.2">
      <c r="B141" s="443"/>
      <c r="C141" s="533" t="s">
        <v>844</v>
      </c>
      <c r="D141" s="556" t="s">
        <v>501</v>
      </c>
      <c r="E141" s="441"/>
      <c r="F141" s="807"/>
      <c r="G141" s="807"/>
      <c r="H141" s="807"/>
      <c r="I141" s="556"/>
      <c r="J141" s="556"/>
      <c r="K141" s="818"/>
      <c r="L141" s="196"/>
      <c r="M141" s="523">
        <f>M142</f>
        <v>25000000</v>
      </c>
      <c r="N141" s="553"/>
      <c r="O141" s="522">
        <f>O140*11.5%</f>
        <v>138000</v>
      </c>
      <c r="P141" s="522"/>
    </row>
    <row r="142" spans="2:16" ht="16.5" customHeight="1" x14ac:dyDescent="0.2">
      <c r="B142" s="443"/>
      <c r="C142" s="533"/>
      <c r="D142" s="576"/>
      <c r="E142" s="441">
        <v>1</v>
      </c>
      <c r="F142" s="1083" t="s">
        <v>845</v>
      </c>
      <c r="G142" s="1084"/>
      <c r="H142" s="1085"/>
      <c r="I142" s="447" t="s">
        <v>76</v>
      </c>
      <c r="J142" s="576">
        <v>5</v>
      </c>
      <c r="K142" s="533" t="s">
        <v>855</v>
      </c>
      <c r="L142" s="552">
        <v>5000000</v>
      </c>
      <c r="M142" s="561">
        <f>J142*L142</f>
        <v>25000000</v>
      </c>
      <c r="N142" s="553"/>
      <c r="O142" s="522">
        <f>SUM(O140:O141)</f>
        <v>1338000</v>
      </c>
      <c r="P142" s="522"/>
    </row>
    <row r="143" spans="2:16" ht="16.5" customHeight="1" x14ac:dyDescent="0.2">
      <c r="B143" s="443"/>
      <c r="C143" s="533" t="s">
        <v>846</v>
      </c>
      <c r="D143" s="856" t="s">
        <v>847</v>
      </c>
      <c r="E143" s="1097"/>
      <c r="F143" s="1097"/>
      <c r="G143" s="1097"/>
      <c r="H143" s="857"/>
      <c r="I143" s="556"/>
      <c r="J143" s="556"/>
      <c r="K143" s="818"/>
      <c r="L143" s="196"/>
      <c r="M143" s="523">
        <f>SUM(M144:M152)</f>
        <v>96700000</v>
      </c>
      <c r="N143" s="553"/>
      <c r="O143" s="522"/>
      <c r="P143" s="522"/>
    </row>
    <row r="144" spans="2:16" ht="16.5" customHeight="1" x14ac:dyDescent="0.2">
      <c r="B144" s="443"/>
      <c r="C144" s="533"/>
      <c r="D144" s="576"/>
      <c r="E144" s="441">
        <v>1</v>
      </c>
      <c r="F144" s="1083" t="s">
        <v>848</v>
      </c>
      <c r="G144" s="1084"/>
      <c r="H144" s="1085"/>
      <c r="I144" s="447" t="s">
        <v>76</v>
      </c>
      <c r="J144" s="576">
        <v>182</v>
      </c>
      <c r="K144" s="533" t="s">
        <v>185</v>
      </c>
      <c r="L144" s="552">
        <v>100000</v>
      </c>
      <c r="M144" s="561">
        <f>J144*L144</f>
        <v>18200000</v>
      </c>
      <c r="N144" s="553"/>
      <c r="O144" s="522"/>
      <c r="P144" s="522"/>
    </row>
    <row r="145" spans="2:16" ht="16.5" customHeight="1" x14ac:dyDescent="0.2">
      <c r="B145" s="443"/>
      <c r="C145" s="533"/>
      <c r="D145" s="576"/>
      <c r="E145" s="441">
        <v>2</v>
      </c>
      <c r="F145" s="1083" t="s">
        <v>849</v>
      </c>
      <c r="G145" s="1084"/>
      <c r="H145" s="1085"/>
      <c r="I145" s="447" t="s">
        <v>76</v>
      </c>
      <c r="J145" s="576">
        <v>170</v>
      </c>
      <c r="K145" s="533" t="s">
        <v>185</v>
      </c>
      <c r="L145" s="552">
        <v>150000</v>
      </c>
      <c r="M145" s="561">
        <f t="shared" ref="M145:M175" si="13">J145*L145</f>
        <v>25500000</v>
      </c>
      <c r="N145" s="553"/>
      <c r="O145" s="522"/>
      <c r="P145" s="522"/>
    </row>
    <row r="146" spans="2:16" ht="16.5" customHeight="1" x14ac:dyDescent="0.2">
      <c r="B146" s="443"/>
      <c r="C146" s="533"/>
      <c r="D146" s="576"/>
      <c r="E146" s="441">
        <v>3</v>
      </c>
      <c r="F146" s="1083" t="s">
        <v>850</v>
      </c>
      <c r="G146" s="1084"/>
      <c r="H146" s="1085"/>
      <c r="I146" s="447" t="s">
        <v>76</v>
      </c>
      <c r="J146" s="576">
        <v>50</v>
      </c>
      <c r="K146" s="533" t="s">
        <v>185</v>
      </c>
      <c r="L146" s="552">
        <v>100000</v>
      </c>
      <c r="M146" s="561">
        <f t="shared" si="13"/>
        <v>5000000</v>
      </c>
      <c r="N146" s="553"/>
      <c r="O146" s="522"/>
      <c r="P146" s="522"/>
    </row>
    <row r="147" spans="2:16" ht="24" customHeight="1" x14ac:dyDescent="0.2">
      <c r="B147" s="443"/>
      <c r="C147" s="533"/>
      <c r="D147" s="576"/>
      <c r="E147" s="441">
        <v>4</v>
      </c>
      <c r="F147" s="1083" t="s">
        <v>851</v>
      </c>
      <c r="G147" s="1084"/>
      <c r="H147" s="1085"/>
      <c r="I147" s="447" t="s">
        <v>76</v>
      </c>
      <c r="J147" s="576">
        <v>315</v>
      </c>
      <c r="K147" s="533" t="s">
        <v>185</v>
      </c>
      <c r="L147" s="552">
        <v>100000</v>
      </c>
      <c r="M147" s="561">
        <f t="shared" si="13"/>
        <v>31500000</v>
      </c>
      <c r="N147" s="553"/>
      <c r="O147" s="522"/>
      <c r="P147" s="522"/>
    </row>
    <row r="148" spans="2:16" ht="16.5" customHeight="1" x14ac:dyDescent="0.2">
      <c r="B148" s="443"/>
      <c r="C148" s="533"/>
      <c r="D148" s="576"/>
      <c r="E148" s="441">
        <v>5</v>
      </c>
      <c r="F148" s="1083" t="s">
        <v>515</v>
      </c>
      <c r="G148" s="1084"/>
      <c r="H148" s="1085"/>
      <c r="I148" s="447" t="s">
        <v>76</v>
      </c>
      <c r="J148" s="576">
        <v>60</v>
      </c>
      <c r="K148" s="533" t="s">
        <v>185</v>
      </c>
      <c r="L148" s="552">
        <v>150000</v>
      </c>
      <c r="M148" s="561">
        <f t="shared" si="13"/>
        <v>9000000</v>
      </c>
      <c r="N148" s="553"/>
      <c r="O148" s="522"/>
      <c r="P148" s="522"/>
    </row>
    <row r="149" spans="2:16" ht="16.5" customHeight="1" x14ac:dyDescent="0.2">
      <c r="B149" s="443"/>
      <c r="C149" s="533"/>
      <c r="D149" s="576"/>
      <c r="E149" s="441">
        <v>6</v>
      </c>
      <c r="F149" s="1083" t="s">
        <v>611</v>
      </c>
      <c r="G149" s="1084"/>
      <c r="H149" s="1085"/>
      <c r="I149" s="447" t="s">
        <v>76</v>
      </c>
      <c r="J149" s="576">
        <v>30</v>
      </c>
      <c r="K149" s="533" t="s">
        <v>185</v>
      </c>
      <c r="L149" s="552">
        <v>100000</v>
      </c>
      <c r="M149" s="561">
        <f t="shared" si="13"/>
        <v>3000000</v>
      </c>
      <c r="N149" s="553"/>
      <c r="O149" s="522"/>
      <c r="P149" s="522"/>
    </row>
    <row r="150" spans="2:16" ht="16.5" customHeight="1" x14ac:dyDescent="0.2">
      <c r="B150" s="443"/>
      <c r="C150" s="533"/>
      <c r="D150" s="576"/>
      <c r="E150" s="441">
        <v>7</v>
      </c>
      <c r="F150" s="1083" t="s">
        <v>852</v>
      </c>
      <c r="G150" s="1084"/>
      <c r="H150" s="1085"/>
      <c r="I150" s="447" t="s">
        <v>76</v>
      </c>
      <c r="J150" s="576">
        <v>6</v>
      </c>
      <c r="K150" s="533" t="s">
        <v>144</v>
      </c>
      <c r="L150" s="552">
        <v>200000</v>
      </c>
      <c r="M150" s="561">
        <f t="shared" si="13"/>
        <v>1200000</v>
      </c>
      <c r="N150" s="553"/>
      <c r="O150" s="522"/>
      <c r="P150" s="522"/>
    </row>
    <row r="151" spans="2:16" ht="24.75" customHeight="1" x14ac:dyDescent="0.2">
      <c r="B151" s="443"/>
      <c r="C151" s="533"/>
      <c r="D151" s="576"/>
      <c r="E151" s="441">
        <v>8</v>
      </c>
      <c r="F151" s="1083" t="s">
        <v>853</v>
      </c>
      <c r="G151" s="1084"/>
      <c r="H151" s="1085"/>
      <c r="I151" s="447" t="s">
        <v>76</v>
      </c>
      <c r="J151" s="576">
        <v>6</v>
      </c>
      <c r="K151" s="533" t="s">
        <v>144</v>
      </c>
      <c r="L151" s="552">
        <v>190000</v>
      </c>
      <c r="M151" s="561">
        <f t="shared" si="13"/>
        <v>1140000</v>
      </c>
      <c r="N151" s="553"/>
      <c r="O151" s="522"/>
      <c r="P151" s="522"/>
    </row>
    <row r="152" spans="2:16" ht="16.5" customHeight="1" x14ac:dyDescent="0.2">
      <c r="B152" s="443"/>
      <c r="C152" s="533"/>
      <c r="D152" s="576"/>
      <c r="E152" s="441">
        <v>9</v>
      </c>
      <c r="F152" s="1083" t="s">
        <v>854</v>
      </c>
      <c r="G152" s="1084"/>
      <c r="H152" s="1085"/>
      <c r="I152" s="447" t="s">
        <v>76</v>
      </c>
      <c r="J152" s="576">
        <v>12</v>
      </c>
      <c r="K152" s="533" t="s">
        <v>144</v>
      </c>
      <c r="L152" s="552">
        <v>180000</v>
      </c>
      <c r="M152" s="561">
        <f t="shared" si="13"/>
        <v>2160000</v>
      </c>
      <c r="N152" s="553"/>
      <c r="O152" s="522"/>
      <c r="P152" s="522"/>
    </row>
    <row r="153" spans="2:16" ht="16.5" customHeight="1" x14ac:dyDescent="0.2">
      <c r="B153" s="443"/>
      <c r="C153" s="533" t="s">
        <v>856</v>
      </c>
      <c r="D153" s="856" t="s">
        <v>857</v>
      </c>
      <c r="E153" s="1097"/>
      <c r="F153" s="1097"/>
      <c r="G153" s="1097"/>
      <c r="H153" s="857"/>
      <c r="I153" s="447"/>
      <c r="J153" s="556"/>
      <c r="K153" s="818"/>
      <c r="L153" s="196"/>
      <c r="M153" s="523">
        <f>SUM(M154:M175)</f>
        <v>749610670</v>
      </c>
      <c r="N153" s="553"/>
      <c r="O153" s="522"/>
      <c r="P153" s="522"/>
    </row>
    <row r="154" spans="2:16" ht="16.5" customHeight="1" x14ac:dyDescent="0.2">
      <c r="B154" s="443"/>
      <c r="C154" s="533"/>
      <c r="D154" s="576"/>
      <c r="E154" s="441">
        <v>1</v>
      </c>
      <c r="F154" s="1083" t="s">
        <v>444</v>
      </c>
      <c r="G154" s="1084"/>
      <c r="H154" s="1085"/>
      <c r="I154" s="447" t="s">
        <v>76</v>
      </c>
      <c r="J154" s="576">
        <v>6</v>
      </c>
      <c r="K154" s="533" t="s">
        <v>158</v>
      </c>
      <c r="L154" s="552">
        <v>230000</v>
      </c>
      <c r="M154" s="561">
        <f t="shared" si="13"/>
        <v>1380000</v>
      </c>
      <c r="N154" s="553"/>
      <c r="O154" s="522"/>
      <c r="P154" s="522"/>
    </row>
    <row r="155" spans="2:16" ht="16.5" customHeight="1" x14ac:dyDescent="0.2">
      <c r="B155" s="443"/>
      <c r="C155" s="533"/>
      <c r="D155" s="576"/>
      <c r="E155" s="441">
        <v>2</v>
      </c>
      <c r="F155" s="1083" t="s">
        <v>404</v>
      </c>
      <c r="G155" s="1084"/>
      <c r="H155" s="1085"/>
      <c r="I155" s="447" t="s">
        <v>76</v>
      </c>
      <c r="J155" s="576">
        <v>190</v>
      </c>
      <c r="K155" s="533" t="s">
        <v>164</v>
      </c>
      <c r="L155" s="552">
        <v>100000</v>
      </c>
      <c r="M155" s="561">
        <f t="shared" si="13"/>
        <v>19000000</v>
      </c>
      <c r="N155" s="553"/>
      <c r="O155" s="522"/>
      <c r="P155" s="522"/>
    </row>
    <row r="156" spans="2:16" ht="16.5" customHeight="1" x14ac:dyDescent="0.2">
      <c r="B156" s="443"/>
      <c r="C156" s="533"/>
      <c r="D156" s="576"/>
      <c r="E156" s="441">
        <v>3</v>
      </c>
      <c r="F156" s="1083" t="s">
        <v>159</v>
      </c>
      <c r="G156" s="1084"/>
      <c r="H156" s="1085"/>
      <c r="I156" s="447" t="s">
        <v>76</v>
      </c>
      <c r="J156" s="576">
        <v>30</v>
      </c>
      <c r="K156" s="533" t="s">
        <v>158</v>
      </c>
      <c r="L156" s="552">
        <v>486000</v>
      </c>
      <c r="M156" s="561">
        <f t="shared" si="13"/>
        <v>14580000</v>
      </c>
      <c r="N156" s="553"/>
      <c r="O156" s="522"/>
      <c r="P156" s="522"/>
    </row>
    <row r="157" spans="2:16" ht="16.5" customHeight="1" x14ac:dyDescent="0.2">
      <c r="B157" s="443"/>
      <c r="C157" s="533"/>
      <c r="D157" s="576"/>
      <c r="E157" s="441">
        <v>4</v>
      </c>
      <c r="F157" s="1083" t="s">
        <v>170</v>
      </c>
      <c r="G157" s="1084"/>
      <c r="H157" s="1085"/>
      <c r="I157" s="447" t="s">
        <v>76</v>
      </c>
      <c r="J157" s="576">
        <v>150</v>
      </c>
      <c r="K157" s="533" t="s">
        <v>90</v>
      </c>
      <c r="L157" s="552">
        <v>5000</v>
      </c>
      <c r="M157" s="561">
        <f t="shared" si="13"/>
        <v>750000</v>
      </c>
      <c r="N157" s="553"/>
      <c r="O157" s="522"/>
      <c r="P157" s="522"/>
    </row>
    <row r="158" spans="2:16" ht="16.5" customHeight="1" x14ac:dyDescent="0.2">
      <c r="B158" s="443"/>
      <c r="C158" s="533"/>
      <c r="D158" s="576"/>
      <c r="E158" s="441">
        <v>5</v>
      </c>
      <c r="F158" s="1083" t="s">
        <v>858</v>
      </c>
      <c r="G158" s="1084"/>
      <c r="H158" s="1085"/>
      <c r="I158" s="447" t="s">
        <v>76</v>
      </c>
      <c r="J158" s="576">
        <v>43</v>
      </c>
      <c r="K158" s="533" t="s">
        <v>132</v>
      </c>
      <c r="L158" s="552">
        <v>25000</v>
      </c>
      <c r="M158" s="561">
        <f t="shared" si="13"/>
        <v>1075000</v>
      </c>
      <c r="N158" s="553"/>
      <c r="O158" s="522"/>
      <c r="P158" s="522"/>
    </row>
    <row r="159" spans="2:16" ht="16.5" customHeight="1" x14ac:dyDescent="0.2">
      <c r="B159" s="443"/>
      <c r="C159" s="533"/>
      <c r="D159" s="576"/>
      <c r="E159" s="441">
        <v>6</v>
      </c>
      <c r="F159" s="1083" t="s">
        <v>859</v>
      </c>
      <c r="G159" s="1084"/>
      <c r="H159" s="1085"/>
      <c r="I159" s="447" t="s">
        <v>76</v>
      </c>
      <c r="J159" s="576">
        <v>5</v>
      </c>
      <c r="K159" s="533" t="s">
        <v>158</v>
      </c>
      <c r="L159" s="552">
        <v>2850000</v>
      </c>
      <c r="M159" s="561">
        <f t="shared" si="13"/>
        <v>14250000</v>
      </c>
      <c r="N159" s="553"/>
      <c r="O159" s="522"/>
      <c r="P159" s="522"/>
    </row>
    <row r="160" spans="2:16" ht="16.5" customHeight="1" x14ac:dyDescent="0.2">
      <c r="B160" s="443"/>
      <c r="C160" s="533"/>
      <c r="D160" s="576"/>
      <c r="E160" s="441">
        <v>7</v>
      </c>
      <c r="F160" s="1083" t="s">
        <v>860</v>
      </c>
      <c r="G160" s="1084"/>
      <c r="H160" s="1085"/>
      <c r="I160" s="447" t="s">
        <v>76</v>
      </c>
      <c r="J160" s="576">
        <v>18</v>
      </c>
      <c r="K160" s="533" t="s">
        <v>158</v>
      </c>
      <c r="L160" s="552">
        <v>500000</v>
      </c>
      <c r="M160" s="561">
        <f t="shared" si="13"/>
        <v>9000000</v>
      </c>
      <c r="N160" s="553"/>
      <c r="O160" s="522"/>
      <c r="P160" s="522"/>
    </row>
    <row r="161" spans="2:16" ht="16.5" customHeight="1" x14ac:dyDescent="0.2">
      <c r="B161" s="443"/>
      <c r="C161" s="533"/>
      <c r="D161" s="576"/>
      <c r="E161" s="441">
        <v>8</v>
      </c>
      <c r="F161" s="1083" t="s">
        <v>861</v>
      </c>
      <c r="G161" s="1084"/>
      <c r="H161" s="1085"/>
      <c r="I161" s="447" t="s">
        <v>76</v>
      </c>
      <c r="J161" s="576">
        <v>19</v>
      </c>
      <c r="K161" s="533" t="s">
        <v>158</v>
      </c>
      <c r="L161" s="552">
        <v>600000</v>
      </c>
      <c r="M161" s="561">
        <f t="shared" si="13"/>
        <v>11400000</v>
      </c>
      <c r="N161" s="553"/>
      <c r="O161" s="522"/>
      <c r="P161" s="522"/>
    </row>
    <row r="162" spans="2:16" ht="16.5" customHeight="1" x14ac:dyDescent="0.2">
      <c r="B162" s="443"/>
      <c r="C162" s="533"/>
      <c r="D162" s="576"/>
      <c r="E162" s="441">
        <v>9</v>
      </c>
      <c r="F162" s="1083" t="s">
        <v>862</v>
      </c>
      <c r="G162" s="1084"/>
      <c r="H162" s="1085"/>
      <c r="I162" s="447" t="s">
        <v>76</v>
      </c>
      <c r="J162" s="576">
        <v>35</v>
      </c>
      <c r="K162" s="533" t="s">
        <v>132</v>
      </c>
      <c r="L162" s="552">
        <v>29000</v>
      </c>
      <c r="M162" s="561">
        <f t="shared" si="13"/>
        <v>1015000</v>
      </c>
      <c r="N162" s="553"/>
      <c r="O162" s="522"/>
      <c r="P162" s="522"/>
    </row>
    <row r="163" spans="2:16" ht="16.5" customHeight="1" x14ac:dyDescent="0.2">
      <c r="B163" s="443"/>
      <c r="C163" s="533"/>
      <c r="D163" s="576"/>
      <c r="E163" s="441">
        <v>10</v>
      </c>
      <c r="F163" s="1083" t="s">
        <v>986</v>
      </c>
      <c r="G163" s="1084"/>
      <c r="H163" s="1085"/>
      <c r="I163" s="447" t="s">
        <v>76</v>
      </c>
      <c r="J163" s="576">
        <v>230</v>
      </c>
      <c r="K163" s="533" t="s">
        <v>140</v>
      </c>
      <c r="L163" s="552">
        <v>140000</v>
      </c>
      <c r="M163" s="561">
        <f t="shared" si="13"/>
        <v>32200000</v>
      </c>
      <c r="N163" s="553"/>
      <c r="O163" s="522"/>
      <c r="P163" s="522"/>
    </row>
    <row r="164" spans="2:16" ht="16.5" customHeight="1" x14ac:dyDescent="0.2">
      <c r="B164" s="443"/>
      <c r="C164" s="533"/>
      <c r="D164" s="576"/>
      <c r="E164" s="441">
        <v>11</v>
      </c>
      <c r="F164" s="1083" t="s">
        <v>987</v>
      </c>
      <c r="G164" s="1084"/>
      <c r="H164" s="1085"/>
      <c r="I164" s="447" t="s">
        <v>76</v>
      </c>
      <c r="J164" s="576">
        <v>40</v>
      </c>
      <c r="K164" s="533" t="s">
        <v>140</v>
      </c>
      <c r="L164" s="552">
        <v>83000</v>
      </c>
      <c r="M164" s="561">
        <f t="shared" si="13"/>
        <v>3320000</v>
      </c>
      <c r="N164" s="553"/>
      <c r="O164" s="522"/>
      <c r="P164" s="522"/>
    </row>
    <row r="165" spans="2:16" ht="16.5" customHeight="1" x14ac:dyDescent="0.2">
      <c r="B165" s="443"/>
      <c r="C165" s="533"/>
      <c r="D165" s="576"/>
      <c r="E165" s="441">
        <v>12</v>
      </c>
      <c r="F165" s="1083" t="s">
        <v>863</v>
      </c>
      <c r="G165" s="1084"/>
      <c r="H165" s="1085"/>
      <c r="I165" s="447" t="s">
        <v>76</v>
      </c>
      <c r="J165" s="576">
        <v>175</v>
      </c>
      <c r="K165" s="533" t="s">
        <v>71</v>
      </c>
      <c r="L165" s="552">
        <v>10000</v>
      </c>
      <c r="M165" s="561">
        <f t="shared" si="13"/>
        <v>1750000</v>
      </c>
      <c r="N165" s="553"/>
      <c r="O165" s="522"/>
      <c r="P165" s="522"/>
    </row>
    <row r="166" spans="2:16" ht="16.5" customHeight="1" x14ac:dyDescent="0.2">
      <c r="B166" s="443"/>
      <c r="C166" s="533"/>
      <c r="D166" s="576"/>
      <c r="E166" s="441">
        <v>13</v>
      </c>
      <c r="F166" s="1083" t="s">
        <v>864</v>
      </c>
      <c r="G166" s="1084"/>
      <c r="H166" s="1085"/>
      <c r="I166" s="447" t="s">
        <v>76</v>
      </c>
      <c r="J166" s="576">
        <v>40</v>
      </c>
      <c r="K166" s="533" t="s">
        <v>93</v>
      </c>
      <c r="L166" s="552">
        <v>140000</v>
      </c>
      <c r="M166" s="561">
        <f t="shared" si="13"/>
        <v>5600000</v>
      </c>
      <c r="N166" s="553"/>
      <c r="O166" s="522"/>
      <c r="P166" s="522"/>
    </row>
    <row r="167" spans="2:16" ht="16.5" customHeight="1" x14ac:dyDescent="0.2">
      <c r="B167" s="443"/>
      <c r="C167" s="533"/>
      <c r="D167" s="576"/>
      <c r="E167" s="441">
        <v>14</v>
      </c>
      <c r="F167" s="1083" t="s">
        <v>865</v>
      </c>
      <c r="G167" s="1084"/>
      <c r="H167" s="1085"/>
      <c r="I167" s="447" t="s">
        <v>76</v>
      </c>
      <c r="J167" s="576">
        <v>20</v>
      </c>
      <c r="K167" s="533" t="s">
        <v>158</v>
      </c>
      <c r="L167" s="552">
        <v>170000</v>
      </c>
      <c r="M167" s="561">
        <f t="shared" si="13"/>
        <v>3400000</v>
      </c>
      <c r="N167" s="553"/>
      <c r="O167" s="522"/>
      <c r="P167" s="522"/>
    </row>
    <row r="168" spans="2:16" ht="16.5" customHeight="1" x14ac:dyDescent="0.2">
      <c r="B168" s="443"/>
      <c r="C168" s="533"/>
      <c r="D168" s="576"/>
      <c r="E168" s="441">
        <v>15</v>
      </c>
      <c r="F168" s="1083" t="s">
        <v>866</v>
      </c>
      <c r="G168" s="1084"/>
      <c r="H168" s="1085"/>
      <c r="I168" s="447" t="s">
        <v>76</v>
      </c>
      <c r="J168" s="576">
        <v>1</v>
      </c>
      <c r="K168" s="533" t="s">
        <v>101</v>
      </c>
      <c r="L168" s="552">
        <v>89845000</v>
      </c>
      <c r="M168" s="561">
        <f t="shared" si="13"/>
        <v>89845000</v>
      </c>
      <c r="N168" s="553"/>
      <c r="O168" s="522"/>
      <c r="P168" s="522"/>
    </row>
    <row r="169" spans="2:16" ht="16.5" customHeight="1" x14ac:dyDescent="0.2">
      <c r="B169" s="443"/>
      <c r="C169" s="533"/>
      <c r="D169" s="576"/>
      <c r="E169" s="441">
        <v>16</v>
      </c>
      <c r="F169" s="1083" t="s">
        <v>867</v>
      </c>
      <c r="G169" s="1084"/>
      <c r="H169" s="1085"/>
      <c r="I169" s="447" t="s">
        <v>76</v>
      </c>
      <c r="J169" s="576">
        <v>1</v>
      </c>
      <c r="K169" s="533" t="s">
        <v>101</v>
      </c>
      <c r="L169" s="552">
        <v>42912920</v>
      </c>
      <c r="M169" s="561">
        <f t="shared" si="13"/>
        <v>42912920</v>
      </c>
      <c r="N169" s="553"/>
      <c r="O169" s="522"/>
      <c r="P169" s="522"/>
    </row>
    <row r="170" spans="2:16" ht="25.5" customHeight="1" x14ac:dyDescent="0.2">
      <c r="B170" s="443"/>
      <c r="C170" s="533"/>
      <c r="D170" s="576"/>
      <c r="E170" s="441">
        <v>17</v>
      </c>
      <c r="F170" s="1083" t="s">
        <v>988</v>
      </c>
      <c r="G170" s="1084"/>
      <c r="H170" s="1085"/>
      <c r="I170" s="447" t="s">
        <v>76</v>
      </c>
      <c r="J170" s="576">
        <v>3000</v>
      </c>
      <c r="K170" s="533" t="s">
        <v>71</v>
      </c>
      <c r="L170" s="552">
        <v>74400</v>
      </c>
      <c r="M170" s="561">
        <f t="shared" si="13"/>
        <v>223200000</v>
      </c>
      <c r="N170" s="553"/>
      <c r="O170" s="522"/>
      <c r="P170" s="522"/>
    </row>
    <row r="171" spans="2:16" ht="16.5" customHeight="1" x14ac:dyDescent="0.2">
      <c r="B171" s="443"/>
      <c r="C171" s="533"/>
      <c r="D171" s="576"/>
      <c r="E171" s="441">
        <v>18</v>
      </c>
      <c r="F171" s="1083" t="s">
        <v>989</v>
      </c>
      <c r="G171" s="1084"/>
      <c r="H171" s="1085"/>
      <c r="I171" s="447" t="s">
        <v>76</v>
      </c>
      <c r="J171" s="576">
        <v>3</v>
      </c>
      <c r="K171" s="533" t="s">
        <v>90</v>
      </c>
      <c r="L171" s="552">
        <v>367250</v>
      </c>
      <c r="M171" s="561">
        <f t="shared" si="13"/>
        <v>1101750</v>
      </c>
      <c r="N171" s="553"/>
      <c r="O171" s="522"/>
      <c r="P171" s="522"/>
    </row>
    <row r="172" spans="2:16" ht="16.5" customHeight="1" x14ac:dyDescent="0.2">
      <c r="B172" s="443"/>
      <c r="C172" s="533"/>
      <c r="D172" s="576"/>
      <c r="E172" s="441">
        <v>19</v>
      </c>
      <c r="F172" s="1083" t="s">
        <v>868</v>
      </c>
      <c r="G172" s="1084"/>
      <c r="H172" s="1085"/>
      <c r="I172" s="447" t="s">
        <v>76</v>
      </c>
      <c r="J172" s="576">
        <v>13</v>
      </c>
      <c r="K172" s="533" t="s">
        <v>872</v>
      </c>
      <c r="L172" s="552">
        <v>75000</v>
      </c>
      <c r="M172" s="561">
        <f t="shared" si="13"/>
        <v>975000</v>
      </c>
      <c r="N172" s="553"/>
      <c r="O172" s="522"/>
      <c r="P172" s="522"/>
    </row>
    <row r="173" spans="2:16" ht="26.25" customHeight="1" x14ac:dyDescent="0.2">
      <c r="B173" s="443"/>
      <c r="C173" s="533"/>
      <c r="D173" s="576"/>
      <c r="E173" s="441">
        <v>20</v>
      </c>
      <c r="F173" s="1083" t="s">
        <v>869</v>
      </c>
      <c r="G173" s="1084"/>
      <c r="H173" s="1085"/>
      <c r="I173" s="447" t="s">
        <v>76</v>
      </c>
      <c r="J173" s="576">
        <v>4500</v>
      </c>
      <c r="K173" s="533" t="s">
        <v>71</v>
      </c>
      <c r="L173" s="552">
        <v>59530</v>
      </c>
      <c r="M173" s="561">
        <f t="shared" si="13"/>
        <v>267885000</v>
      </c>
      <c r="N173" s="553"/>
      <c r="O173" s="522"/>
      <c r="P173" s="522"/>
    </row>
    <row r="174" spans="2:16" ht="29.25" customHeight="1" x14ac:dyDescent="0.2">
      <c r="B174" s="443"/>
      <c r="C174" s="533"/>
      <c r="D174" s="576"/>
      <c r="E174" s="441">
        <v>21</v>
      </c>
      <c r="F174" s="1083" t="s">
        <v>870</v>
      </c>
      <c r="G174" s="1084"/>
      <c r="H174" s="1085"/>
      <c r="I174" s="447" t="s">
        <v>76</v>
      </c>
      <c r="J174" s="576">
        <v>45</v>
      </c>
      <c r="K174" s="533" t="s">
        <v>90</v>
      </c>
      <c r="L174" s="552">
        <v>109200</v>
      </c>
      <c r="M174" s="561">
        <f t="shared" si="13"/>
        <v>4914000</v>
      </c>
      <c r="N174" s="553"/>
      <c r="O174" s="522"/>
      <c r="P174" s="522"/>
    </row>
    <row r="175" spans="2:16" ht="18.75" customHeight="1" x14ac:dyDescent="0.2">
      <c r="B175" s="443"/>
      <c r="C175" s="533"/>
      <c r="D175" s="576"/>
      <c r="E175" s="441">
        <v>22</v>
      </c>
      <c r="F175" s="1083" t="s">
        <v>871</v>
      </c>
      <c r="G175" s="1084"/>
      <c r="H175" s="1085"/>
      <c r="I175" s="447" t="s">
        <v>76</v>
      </c>
      <c r="J175" s="576">
        <v>2</v>
      </c>
      <c r="K175" s="533" t="s">
        <v>90</v>
      </c>
      <c r="L175" s="552">
        <v>28500</v>
      </c>
      <c r="M175" s="561">
        <f t="shared" si="13"/>
        <v>57000</v>
      </c>
      <c r="N175" s="553"/>
      <c r="O175" s="522"/>
      <c r="P175" s="522"/>
    </row>
    <row r="176" spans="2:16" ht="19.5" customHeight="1" x14ac:dyDescent="0.2">
      <c r="B176" s="443"/>
      <c r="C176" s="817" t="s">
        <v>37</v>
      </c>
      <c r="D176" s="856" t="s">
        <v>499</v>
      </c>
      <c r="E176" s="1097"/>
      <c r="F176" s="1097"/>
      <c r="G176" s="1097"/>
      <c r="H176" s="857"/>
      <c r="I176" s="604"/>
      <c r="J176" s="612"/>
      <c r="K176" s="612"/>
      <c r="L176" s="547"/>
      <c r="M176" s="534"/>
      <c r="N176" s="616">
        <f>N177</f>
        <v>2000000</v>
      </c>
      <c r="O176" s="522"/>
      <c r="P176" s="522"/>
    </row>
    <row r="177" spans="2:19" ht="19.5" customHeight="1" x14ac:dyDescent="0.2">
      <c r="B177" s="443"/>
      <c r="C177" s="420">
        <v>1</v>
      </c>
      <c r="D177" s="1086" t="s">
        <v>514</v>
      </c>
      <c r="E177" s="1087"/>
      <c r="F177" s="1087"/>
      <c r="G177" s="1087"/>
      <c r="H177" s="1088"/>
      <c r="I177" s="604"/>
      <c r="J177" s="612"/>
      <c r="K177" s="612"/>
      <c r="L177" s="547"/>
      <c r="M177" s="534"/>
      <c r="N177" s="616">
        <f>M178</f>
        <v>2000000</v>
      </c>
      <c r="O177" s="522"/>
      <c r="P177" s="522"/>
    </row>
    <row r="178" spans="2:19" ht="21.75" customHeight="1" x14ac:dyDescent="0.2">
      <c r="B178" s="443"/>
      <c r="C178" s="533" t="s">
        <v>716</v>
      </c>
      <c r="D178" s="617" t="s">
        <v>370</v>
      </c>
      <c r="E178" s="618"/>
      <c r="F178" s="619"/>
      <c r="G178" s="619"/>
      <c r="I178" s="422"/>
      <c r="J178" s="422"/>
      <c r="K178" s="422"/>
      <c r="L178" s="547"/>
      <c r="M178" s="548">
        <f>SUM(M179:M183)</f>
        <v>2000000</v>
      </c>
      <c r="N178" s="443"/>
      <c r="O178" s="522"/>
      <c r="P178" s="522"/>
    </row>
    <row r="179" spans="2:19" ht="18" customHeight="1" x14ac:dyDescent="0.2">
      <c r="B179" s="443"/>
      <c r="C179" s="533"/>
      <c r="D179" s="533"/>
      <c r="E179" s="533">
        <v>1</v>
      </c>
      <c r="F179" s="533" t="s">
        <v>655</v>
      </c>
      <c r="G179" s="443"/>
      <c r="H179" s="443"/>
      <c r="I179" s="447" t="s">
        <v>76</v>
      </c>
      <c r="J179" s="448">
        <v>4</v>
      </c>
      <c r="K179" s="447" t="s">
        <v>93</v>
      </c>
      <c r="L179" s="601">
        <v>100000</v>
      </c>
      <c r="M179" s="560">
        <f t="shared" ref="M179:M183" si="14">J179*L179</f>
        <v>400000</v>
      </c>
      <c r="N179" s="620"/>
      <c r="O179" s="522"/>
      <c r="P179" s="522"/>
    </row>
    <row r="180" spans="2:19" ht="18" customHeight="1" x14ac:dyDescent="0.2">
      <c r="B180" s="443"/>
      <c r="C180" s="533"/>
      <c r="D180" s="533"/>
      <c r="E180" s="533">
        <v>2</v>
      </c>
      <c r="F180" s="533" t="s">
        <v>656</v>
      </c>
      <c r="G180" s="443"/>
      <c r="H180" s="443"/>
      <c r="I180" s="447" t="s">
        <v>76</v>
      </c>
      <c r="J180" s="448">
        <v>4</v>
      </c>
      <c r="K180" s="447" t="s">
        <v>93</v>
      </c>
      <c r="L180" s="601">
        <v>100000</v>
      </c>
      <c r="M180" s="560">
        <f t="shared" si="14"/>
        <v>400000</v>
      </c>
      <c r="N180" s="620"/>
      <c r="O180" s="522"/>
      <c r="P180" s="522"/>
    </row>
    <row r="181" spans="2:19" ht="19.5" customHeight="1" x14ac:dyDescent="0.2">
      <c r="B181" s="443"/>
      <c r="C181" s="533"/>
      <c r="D181" s="533"/>
      <c r="E181" s="533">
        <v>3</v>
      </c>
      <c r="F181" s="533" t="s">
        <v>657</v>
      </c>
      <c r="G181" s="533"/>
      <c r="H181" s="443"/>
      <c r="I181" s="447" t="s">
        <v>76</v>
      </c>
      <c r="J181" s="448">
        <v>4</v>
      </c>
      <c r="K181" s="447" t="s">
        <v>93</v>
      </c>
      <c r="L181" s="601">
        <v>100000</v>
      </c>
      <c r="M181" s="560">
        <f t="shared" si="14"/>
        <v>400000</v>
      </c>
      <c r="N181" s="620"/>
      <c r="O181" s="522"/>
      <c r="P181" s="522"/>
    </row>
    <row r="182" spans="2:19" ht="18" customHeight="1" x14ac:dyDescent="0.2">
      <c r="B182" s="443"/>
      <c r="C182" s="533"/>
      <c r="D182" s="533"/>
      <c r="E182" s="533">
        <v>4</v>
      </c>
      <c r="F182" s="533" t="s">
        <v>658</v>
      </c>
      <c r="G182" s="443"/>
      <c r="H182" s="443"/>
      <c r="I182" s="447" t="s">
        <v>76</v>
      </c>
      <c r="J182" s="448">
        <v>4</v>
      </c>
      <c r="K182" s="447" t="s">
        <v>93</v>
      </c>
      <c r="L182" s="601">
        <v>100000</v>
      </c>
      <c r="M182" s="560">
        <f t="shared" si="14"/>
        <v>400000</v>
      </c>
      <c r="N182" s="620"/>
      <c r="O182" s="621"/>
      <c r="P182" s="522"/>
    </row>
    <row r="183" spans="2:19" ht="18" customHeight="1" x14ac:dyDescent="0.2">
      <c r="B183" s="443"/>
      <c r="C183" s="533"/>
      <c r="D183" s="533"/>
      <c r="E183" s="533">
        <v>5</v>
      </c>
      <c r="F183" s="533" t="s">
        <v>659</v>
      </c>
      <c r="G183" s="533"/>
      <c r="H183" s="443"/>
      <c r="I183" s="447" t="s">
        <v>76</v>
      </c>
      <c r="J183" s="448">
        <v>4</v>
      </c>
      <c r="K183" s="447" t="s">
        <v>93</v>
      </c>
      <c r="L183" s="601">
        <v>100000</v>
      </c>
      <c r="M183" s="560">
        <f t="shared" si="14"/>
        <v>400000</v>
      </c>
      <c r="N183" s="620"/>
      <c r="P183" s="621"/>
    </row>
    <row r="184" spans="2:19" ht="16.5" customHeight="1" x14ac:dyDescent="0.2">
      <c r="B184" s="443"/>
      <c r="C184" s="447"/>
      <c r="D184" s="622"/>
      <c r="E184" s="623"/>
      <c r="F184" s="452"/>
      <c r="G184" s="577"/>
      <c r="H184" s="450" t="s">
        <v>163</v>
      </c>
      <c r="I184" s="450"/>
      <c r="J184" s="624"/>
      <c r="K184" s="625"/>
      <c r="L184" s="626"/>
      <c r="M184" s="627"/>
      <c r="N184" s="628">
        <f>N176+N123+N100+N38+N6</f>
        <v>1387287870</v>
      </c>
      <c r="Q184" s="621"/>
      <c r="R184" s="621"/>
      <c r="S184" s="621"/>
    </row>
    <row r="185" spans="2:19" ht="7.5" customHeight="1" x14ac:dyDescent="0.2">
      <c r="B185" s="621"/>
      <c r="C185" s="644"/>
      <c r="D185" s="455"/>
      <c r="E185" s="645"/>
      <c r="F185" s="285"/>
      <c r="G185" s="646"/>
      <c r="H185" s="281"/>
      <c r="I185" s="281"/>
      <c r="J185" s="647"/>
      <c r="K185" s="648"/>
      <c r="L185" s="649"/>
      <c r="M185" s="650"/>
      <c r="N185" s="651"/>
      <c r="Q185" s="621"/>
      <c r="R185" s="621"/>
      <c r="S185" s="621"/>
    </row>
    <row r="186" spans="2:19" ht="7.5" customHeight="1" x14ac:dyDescent="0.2">
      <c r="B186" s="621"/>
      <c r="C186" s="644"/>
      <c r="D186" s="455"/>
      <c r="E186" s="645"/>
      <c r="F186" s="285"/>
      <c r="G186" s="646"/>
      <c r="H186" s="281"/>
      <c r="I186" s="281"/>
      <c r="J186" s="647"/>
      <c r="K186" s="648"/>
      <c r="L186" s="649"/>
      <c r="M186" s="650"/>
      <c r="N186" s="651"/>
      <c r="Q186" s="621"/>
      <c r="R186" s="621"/>
      <c r="S186" s="621"/>
    </row>
    <row r="187" spans="2:19" ht="7.5" customHeight="1" x14ac:dyDescent="0.2">
      <c r="B187" s="621"/>
      <c r="C187" s="644"/>
      <c r="D187" s="455"/>
      <c r="E187" s="645"/>
      <c r="F187" s="285"/>
      <c r="G187" s="646"/>
      <c r="H187" s="281"/>
      <c r="I187" s="281"/>
      <c r="J187" s="647"/>
      <c r="K187" s="648"/>
      <c r="L187" s="649"/>
      <c r="M187" s="650"/>
      <c r="N187" s="651"/>
      <c r="Q187" s="621"/>
      <c r="R187" s="621"/>
      <c r="S187" s="621"/>
    </row>
    <row r="188" spans="2:19" ht="7.5" customHeight="1" x14ac:dyDescent="0.2">
      <c r="B188" s="621"/>
      <c r="C188" s="644"/>
      <c r="D188" s="455"/>
      <c r="E188" s="645"/>
      <c r="F188" s="285"/>
      <c r="G188" s="646"/>
      <c r="H188" s="281"/>
      <c r="I188" s="281"/>
      <c r="J188" s="647"/>
      <c r="K188" s="648"/>
      <c r="L188" s="649"/>
      <c r="M188" s="650"/>
      <c r="N188" s="651"/>
      <c r="Q188" s="621"/>
      <c r="R188" s="621"/>
      <c r="S188" s="621"/>
    </row>
    <row r="189" spans="2:19" ht="15.75" customHeight="1" x14ac:dyDescent="0.2">
      <c r="B189" s="893" t="s">
        <v>182</v>
      </c>
      <c r="C189" s="893"/>
      <c r="D189" s="893"/>
      <c r="E189" s="893"/>
      <c r="F189" s="893"/>
      <c r="G189" s="893"/>
      <c r="H189" s="893"/>
      <c r="I189" s="806"/>
      <c r="J189" s="893" t="s">
        <v>968</v>
      </c>
      <c r="K189" s="893"/>
      <c r="L189" s="893"/>
      <c r="M189" s="893"/>
      <c r="N189" s="893"/>
    </row>
    <row r="190" spans="2:19" ht="15.75" customHeight="1" x14ac:dyDescent="0.2">
      <c r="B190" s="893" t="s">
        <v>106</v>
      </c>
      <c r="C190" s="893"/>
      <c r="D190" s="893"/>
      <c r="E190" s="893"/>
      <c r="F190" s="893"/>
      <c r="G190" s="893"/>
      <c r="H190" s="893"/>
      <c r="I190" s="806"/>
      <c r="J190" s="893" t="s">
        <v>197</v>
      </c>
      <c r="K190" s="893"/>
      <c r="L190" s="893"/>
      <c r="M190" s="893"/>
      <c r="N190" s="893"/>
    </row>
    <row r="191" spans="2:19" x14ac:dyDescent="0.2">
      <c r="B191" s="893"/>
      <c r="C191" s="893"/>
      <c r="D191" s="893"/>
      <c r="E191" s="893"/>
      <c r="F191" s="893"/>
      <c r="G191" s="893"/>
      <c r="H191" s="893"/>
      <c r="I191" s="806"/>
      <c r="J191" s="893"/>
      <c r="K191" s="893"/>
      <c r="L191" s="893"/>
      <c r="M191" s="893"/>
      <c r="N191" s="893"/>
    </row>
    <row r="192" spans="2:19" ht="31.5" customHeight="1" x14ac:dyDescent="0.2">
      <c r="B192" s="893"/>
      <c r="C192" s="893"/>
      <c r="D192" s="893"/>
      <c r="E192" s="893"/>
      <c r="F192" s="893"/>
      <c r="G192" s="893"/>
      <c r="H192" s="893"/>
      <c r="I192" s="806"/>
      <c r="J192" s="893"/>
      <c r="K192" s="893"/>
      <c r="L192" s="893"/>
      <c r="M192" s="893"/>
      <c r="N192" s="893"/>
    </row>
    <row r="193" spans="2:14" x14ac:dyDescent="0.2">
      <c r="B193" s="893"/>
      <c r="C193" s="893"/>
      <c r="D193" s="893"/>
      <c r="E193" s="893"/>
      <c r="F193" s="893"/>
      <c r="G193" s="893"/>
      <c r="H193" s="893"/>
      <c r="I193" s="806"/>
      <c r="J193" s="893"/>
      <c r="K193" s="893"/>
      <c r="L193" s="893"/>
      <c r="M193" s="893"/>
      <c r="N193" s="893"/>
    </row>
    <row r="194" spans="2:14" ht="15.75" customHeight="1" x14ac:dyDescent="0.2">
      <c r="B194" s="893" t="s">
        <v>107</v>
      </c>
      <c r="C194" s="893"/>
      <c r="D194" s="893"/>
      <c r="E194" s="893"/>
      <c r="F194" s="893"/>
      <c r="G194" s="893"/>
      <c r="H194" s="893"/>
      <c r="I194" s="806"/>
      <c r="J194" s="893" t="s">
        <v>105</v>
      </c>
      <c r="K194" s="893"/>
      <c r="L194" s="893"/>
      <c r="M194" s="893"/>
      <c r="N194" s="893"/>
    </row>
    <row r="195" spans="2:14" x14ac:dyDescent="0.2">
      <c r="B195" s="893"/>
      <c r="C195" s="893"/>
      <c r="D195" s="893"/>
      <c r="E195" s="893"/>
      <c r="F195" s="893"/>
      <c r="G195" s="893"/>
      <c r="H195" s="893"/>
      <c r="I195" s="806"/>
      <c r="N195" s="522"/>
    </row>
    <row r="196" spans="2:14" x14ac:dyDescent="0.2">
      <c r="N196" s="522"/>
    </row>
    <row r="197" spans="2:14" x14ac:dyDescent="0.2">
      <c r="N197" s="399"/>
    </row>
  </sheetData>
  <mergeCells count="96">
    <mergeCell ref="C5:H5"/>
    <mergeCell ref="D6:H6"/>
    <mergeCell ref="D7:H7"/>
    <mergeCell ref="F54:H54"/>
    <mergeCell ref="F65:H65"/>
    <mergeCell ref="F12:H12"/>
    <mergeCell ref="F25:H25"/>
    <mergeCell ref="F34:H34"/>
    <mergeCell ref="D38:H38"/>
    <mergeCell ref="D39:H39"/>
    <mergeCell ref="C1:N1"/>
    <mergeCell ref="C2:N2"/>
    <mergeCell ref="N3:N4"/>
    <mergeCell ref="G3:H4"/>
    <mergeCell ref="J3:J4"/>
    <mergeCell ref="K3:K4"/>
    <mergeCell ref="L3:M3"/>
    <mergeCell ref="B3:F4"/>
    <mergeCell ref="D101:H101"/>
    <mergeCell ref="F42:H42"/>
    <mergeCell ref="F66:H66"/>
    <mergeCell ref="F67:H67"/>
    <mergeCell ref="D71:H71"/>
    <mergeCell ref="D73:H73"/>
    <mergeCell ref="D100:H100"/>
    <mergeCell ref="D91:H91"/>
    <mergeCell ref="F78:H78"/>
    <mergeCell ref="F79:H79"/>
    <mergeCell ref="F70:H70"/>
    <mergeCell ref="D52:H52"/>
    <mergeCell ref="F68:H68"/>
    <mergeCell ref="J194:N194"/>
    <mergeCell ref="B189:H189"/>
    <mergeCell ref="B190:H190"/>
    <mergeCell ref="B191:H191"/>
    <mergeCell ref="B192:H192"/>
    <mergeCell ref="B193:H193"/>
    <mergeCell ref="J189:N189"/>
    <mergeCell ref="J190:N190"/>
    <mergeCell ref="J191:N191"/>
    <mergeCell ref="J192:N192"/>
    <mergeCell ref="J193:N193"/>
    <mergeCell ref="B194:H194"/>
    <mergeCell ref="B195:H195"/>
    <mergeCell ref="D176:H176"/>
    <mergeCell ref="F142:H142"/>
    <mergeCell ref="F152:H152"/>
    <mergeCell ref="D143:H143"/>
    <mergeCell ref="F144:H144"/>
    <mergeCell ref="F145:H145"/>
    <mergeCell ref="F146:H146"/>
    <mergeCell ref="F147:H147"/>
    <mergeCell ref="F148:H148"/>
    <mergeCell ref="F149:H149"/>
    <mergeCell ref="F150:H150"/>
    <mergeCell ref="F151:H151"/>
    <mergeCell ref="D153:H153"/>
    <mergeCell ref="F154:H154"/>
    <mergeCell ref="F155:H155"/>
    <mergeCell ref="D139:H139"/>
    <mergeCell ref="D140:H140"/>
    <mergeCell ref="D102:H102"/>
    <mergeCell ref="F107:H107"/>
    <mergeCell ref="F108:H108"/>
    <mergeCell ref="D109:H109"/>
    <mergeCell ref="D124:H124"/>
    <mergeCell ref="D136:H136"/>
    <mergeCell ref="D123:H123"/>
    <mergeCell ref="F128:H128"/>
    <mergeCell ref="D127:H127"/>
    <mergeCell ref="D125:H125"/>
    <mergeCell ref="F126:H126"/>
    <mergeCell ref="F116:H116"/>
    <mergeCell ref="F120:H120"/>
    <mergeCell ref="F121:H121"/>
    <mergeCell ref="F156:H156"/>
    <mergeCell ref="F157:H157"/>
    <mergeCell ref="F158:H158"/>
    <mergeCell ref="F159:H159"/>
    <mergeCell ref="F160:H160"/>
    <mergeCell ref="F161:H161"/>
    <mergeCell ref="F162:H162"/>
    <mergeCell ref="F163:H163"/>
    <mergeCell ref="F164:H164"/>
    <mergeCell ref="D177:H177"/>
    <mergeCell ref="F165:H165"/>
    <mergeCell ref="F167:H167"/>
    <mergeCell ref="F168:H168"/>
    <mergeCell ref="F175:H175"/>
    <mergeCell ref="F170:H170"/>
    <mergeCell ref="F171:H171"/>
    <mergeCell ref="F172:H172"/>
    <mergeCell ref="F173:H173"/>
    <mergeCell ref="F174:H174"/>
    <mergeCell ref="F166:H166"/>
    <mergeCell ref="F169:H169"/>
  </mergeCells>
  <pageMargins left="0.47244094488188981" right="0.47244094488188981" top="0.59055118110236227" bottom="0" header="0.31496062992125984" footer="0.31496062992125984"/>
  <pageSetup scale="70" orientation="portrait" r:id="rId1"/>
  <ignoredErrors>
    <ignoredError sqref="J184:L184 H184 E37 E89 E96:E98 E95" numberStoredAsText="1"/>
    <ignoredError sqref="M89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1"/>
  <sheetViews>
    <sheetView view="pageLayout" workbookViewId="0">
      <selection activeCell="B81" sqref="B81"/>
    </sheetView>
  </sheetViews>
  <sheetFormatPr defaultRowHeight="15" x14ac:dyDescent="0.25"/>
  <cols>
    <col min="1" max="1" width="5" style="1" customWidth="1"/>
    <col min="2" max="2" width="15.5703125" style="1" customWidth="1"/>
    <col min="3" max="3" width="5" style="1" customWidth="1"/>
    <col min="4" max="4" width="14.42578125" style="1" customWidth="1"/>
    <col min="5" max="5" width="14.85546875" style="1" customWidth="1"/>
    <col min="6" max="10" width="9.140625" style="1"/>
  </cols>
  <sheetData>
    <row r="1" spans="1:8" ht="15.75" x14ac:dyDescent="0.25">
      <c r="B1" s="5" t="s">
        <v>118</v>
      </c>
      <c r="C1" s="6"/>
      <c r="D1" s="6"/>
      <c r="E1" s="6"/>
      <c r="F1" s="6"/>
      <c r="G1" s="6"/>
    </row>
    <row r="2" spans="1:8" x14ac:dyDescent="0.25">
      <c r="A2" s="1133" t="s">
        <v>119</v>
      </c>
      <c r="B2" s="1133"/>
      <c r="C2" s="1133"/>
      <c r="D2" s="1133"/>
      <c r="E2" s="1133"/>
      <c r="F2" s="1133"/>
      <c r="G2" s="1133"/>
      <c r="H2" s="1133"/>
    </row>
    <row r="3" spans="1:8" x14ac:dyDescent="0.25">
      <c r="A3" s="3">
        <v>1</v>
      </c>
      <c r="B3" s="3">
        <v>25000000</v>
      </c>
      <c r="C3" s="2"/>
      <c r="D3" s="3"/>
      <c r="E3" s="3"/>
      <c r="F3" s="3"/>
      <c r="G3" s="3"/>
    </row>
    <row r="4" spans="1:8" x14ac:dyDescent="0.25">
      <c r="A4" s="3"/>
      <c r="B4" s="3">
        <v>80000</v>
      </c>
      <c r="C4" s="3" t="s">
        <v>120</v>
      </c>
      <c r="D4" s="3"/>
      <c r="E4" s="3"/>
      <c r="F4" s="3"/>
      <c r="G4" s="3"/>
    </row>
    <row r="5" spans="1:8" x14ac:dyDescent="0.25">
      <c r="A5" s="3"/>
      <c r="B5" s="3">
        <v>75000</v>
      </c>
      <c r="C5" s="3" t="s">
        <v>98</v>
      </c>
      <c r="D5" s="3"/>
      <c r="E5" s="3"/>
      <c r="F5" s="3"/>
      <c r="G5" s="3"/>
    </row>
    <row r="6" spans="1:8" x14ac:dyDescent="0.25">
      <c r="A6" s="3"/>
      <c r="B6" s="3">
        <v>70000</v>
      </c>
      <c r="C6" s="3" t="s">
        <v>99</v>
      </c>
      <c r="D6" s="3"/>
      <c r="E6" s="3"/>
      <c r="F6" s="3"/>
      <c r="G6" s="3"/>
    </row>
    <row r="7" spans="1:8" x14ac:dyDescent="0.25">
      <c r="A7" s="3"/>
      <c r="B7" s="3">
        <v>65000</v>
      </c>
      <c r="C7" s="3" t="s">
        <v>100</v>
      </c>
      <c r="D7" s="3"/>
      <c r="E7" s="3"/>
      <c r="F7" s="3"/>
      <c r="G7" s="3"/>
    </row>
    <row r="8" spans="1:8" x14ac:dyDescent="0.25">
      <c r="A8" s="3">
        <v>2</v>
      </c>
      <c r="B8" s="3">
        <v>25000000</v>
      </c>
      <c r="C8" s="3" t="s">
        <v>121</v>
      </c>
      <c r="D8" s="8">
        <v>50000000</v>
      </c>
      <c r="E8" s="7">
        <v>50000000</v>
      </c>
      <c r="F8" s="3"/>
      <c r="G8" s="3"/>
    </row>
    <row r="9" spans="1:8" x14ac:dyDescent="0.25">
      <c r="A9" s="2"/>
      <c r="B9" s="3">
        <v>90000</v>
      </c>
      <c r="C9" s="3" t="s">
        <v>120</v>
      </c>
      <c r="D9" s="3"/>
      <c r="E9" s="3"/>
      <c r="F9" s="3"/>
      <c r="G9" s="3"/>
    </row>
    <row r="10" spans="1:8" x14ac:dyDescent="0.25">
      <c r="A10" s="2"/>
      <c r="B10" s="3">
        <v>85000</v>
      </c>
      <c r="C10" s="3" t="s">
        <v>98</v>
      </c>
      <c r="D10" s="3"/>
      <c r="E10" s="3"/>
      <c r="F10" s="3"/>
      <c r="G10" s="3"/>
    </row>
    <row r="11" spans="1:8" x14ac:dyDescent="0.25">
      <c r="A11" s="2"/>
      <c r="B11" s="3">
        <v>80000</v>
      </c>
      <c r="C11" s="3" t="s">
        <v>99</v>
      </c>
      <c r="D11" s="3"/>
      <c r="E11" s="3"/>
      <c r="F11" s="3"/>
      <c r="G11" s="3"/>
    </row>
    <row r="12" spans="1:8" x14ac:dyDescent="0.25">
      <c r="A12" s="2"/>
      <c r="B12" s="3">
        <v>75000</v>
      </c>
      <c r="C12" s="3" t="s">
        <v>100</v>
      </c>
      <c r="D12" s="3"/>
      <c r="E12" s="3"/>
      <c r="F12" s="3"/>
      <c r="G12" s="3"/>
    </row>
    <row r="13" spans="1:8" x14ac:dyDescent="0.25">
      <c r="A13" s="2">
        <v>3</v>
      </c>
      <c r="B13" s="3">
        <v>50000000</v>
      </c>
      <c r="C13" s="3" t="s">
        <v>121</v>
      </c>
      <c r="D13" s="3">
        <v>75000000</v>
      </c>
      <c r="E13" s="3">
        <v>75000000</v>
      </c>
      <c r="F13" s="3"/>
      <c r="G13" s="3"/>
    </row>
    <row r="14" spans="1:8" x14ac:dyDescent="0.25">
      <c r="A14" s="2"/>
      <c r="B14" s="3">
        <v>110000</v>
      </c>
      <c r="C14" s="3" t="s">
        <v>120</v>
      </c>
      <c r="D14" s="3"/>
      <c r="E14" s="3"/>
      <c r="F14" s="3"/>
      <c r="G14" s="3"/>
    </row>
    <row r="15" spans="1:8" x14ac:dyDescent="0.25">
      <c r="A15" s="2"/>
      <c r="B15" s="3">
        <v>105000</v>
      </c>
      <c r="C15" s="3" t="s">
        <v>98</v>
      </c>
      <c r="D15" s="3"/>
      <c r="E15" s="3"/>
      <c r="F15" s="3"/>
      <c r="G15" s="3"/>
    </row>
    <row r="16" spans="1:8" x14ac:dyDescent="0.25">
      <c r="A16" s="2"/>
      <c r="B16" s="3">
        <v>100000</v>
      </c>
      <c r="C16" s="3" t="s">
        <v>99</v>
      </c>
      <c r="D16" s="3"/>
      <c r="E16" s="3"/>
      <c r="F16" s="3"/>
      <c r="G16" s="3"/>
    </row>
    <row r="17" spans="1:7" x14ac:dyDescent="0.25">
      <c r="A17" s="2"/>
      <c r="B17" s="3">
        <v>95000</v>
      </c>
      <c r="C17" s="3" t="s">
        <v>100</v>
      </c>
      <c r="D17" s="3"/>
      <c r="E17" s="3"/>
      <c r="F17" s="3"/>
      <c r="G17" s="3"/>
    </row>
    <row r="18" spans="1:7" x14ac:dyDescent="0.25">
      <c r="A18" s="2">
        <v>4</v>
      </c>
      <c r="B18" s="3">
        <v>75000000</v>
      </c>
      <c r="C18" s="3" t="s">
        <v>121</v>
      </c>
      <c r="D18" s="3">
        <v>100000000</v>
      </c>
      <c r="E18" s="3">
        <v>100000000</v>
      </c>
      <c r="F18" s="2"/>
      <c r="G18" s="2"/>
    </row>
    <row r="19" spans="1:7" x14ac:dyDescent="0.25">
      <c r="A19" s="2"/>
      <c r="B19" s="3">
        <v>150000</v>
      </c>
      <c r="C19" s="3" t="s">
        <v>120</v>
      </c>
      <c r="D19" s="2"/>
      <c r="E19" s="2"/>
      <c r="F19" s="2"/>
      <c r="G19" s="2"/>
    </row>
    <row r="20" spans="1:7" x14ac:dyDescent="0.25">
      <c r="A20" s="2"/>
      <c r="B20" s="3">
        <v>140000</v>
      </c>
      <c r="C20" s="3" t="s">
        <v>98</v>
      </c>
      <c r="D20" s="2"/>
      <c r="E20" s="2"/>
      <c r="F20" s="2"/>
      <c r="G20" s="2"/>
    </row>
    <row r="21" spans="1:7" x14ac:dyDescent="0.25">
      <c r="A21" s="2"/>
      <c r="B21" s="3">
        <v>135000</v>
      </c>
      <c r="C21" s="3" t="s">
        <v>99</v>
      </c>
      <c r="D21" s="2"/>
      <c r="E21" s="2"/>
      <c r="F21" s="2"/>
      <c r="G21" s="2"/>
    </row>
    <row r="22" spans="1:7" x14ac:dyDescent="0.25">
      <c r="A22" s="2"/>
      <c r="B22" s="3">
        <v>130000</v>
      </c>
      <c r="C22" s="3" t="s">
        <v>100</v>
      </c>
      <c r="D22" s="2"/>
      <c r="E22" s="2"/>
      <c r="F22" s="2"/>
      <c r="G22" s="2"/>
    </row>
    <row r="23" spans="1:7" x14ac:dyDescent="0.25">
      <c r="A23" s="2">
        <v>5</v>
      </c>
      <c r="B23" s="3">
        <v>100000000</v>
      </c>
      <c r="C23" s="3" t="s">
        <v>121</v>
      </c>
      <c r="D23" s="3">
        <v>200000000</v>
      </c>
      <c r="E23" s="3">
        <v>200000000</v>
      </c>
      <c r="F23" s="2"/>
      <c r="G23" s="2"/>
    </row>
    <row r="24" spans="1:7" x14ac:dyDescent="0.25">
      <c r="A24" s="2"/>
      <c r="B24" s="3">
        <v>165000</v>
      </c>
      <c r="C24" s="3" t="s">
        <v>120</v>
      </c>
      <c r="D24" s="2"/>
      <c r="E24" s="2"/>
      <c r="F24" s="2"/>
      <c r="G24" s="2"/>
    </row>
    <row r="25" spans="1:7" x14ac:dyDescent="0.25">
      <c r="A25" s="2"/>
      <c r="B25" s="3">
        <v>150000</v>
      </c>
      <c r="C25" s="3" t="s">
        <v>98</v>
      </c>
      <c r="D25" s="2"/>
      <c r="E25" s="2"/>
      <c r="F25" s="2"/>
      <c r="G25" s="2"/>
    </row>
    <row r="26" spans="1:7" x14ac:dyDescent="0.25">
      <c r="A26" s="2"/>
      <c r="B26" s="3">
        <v>140000</v>
      </c>
      <c r="C26" s="3" t="s">
        <v>99</v>
      </c>
      <c r="D26" s="2"/>
      <c r="E26" s="2"/>
      <c r="F26" s="2"/>
      <c r="G26" s="2"/>
    </row>
    <row r="27" spans="1:7" x14ac:dyDescent="0.25">
      <c r="A27" s="2"/>
      <c r="B27" s="3">
        <v>135000</v>
      </c>
      <c r="C27" s="3" t="s">
        <v>100</v>
      </c>
      <c r="D27" s="2"/>
      <c r="E27" s="2"/>
      <c r="F27" s="2"/>
      <c r="G27" s="2"/>
    </row>
    <row r="28" spans="1:7" x14ac:dyDescent="0.25">
      <c r="A28" s="2">
        <v>6</v>
      </c>
      <c r="B28" s="3">
        <v>200000000</v>
      </c>
      <c r="C28" s="3" t="s">
        <v>122</v>
      </c>
      <c r="D28" s="2"/>
      <c r="E28" s="2"/>
      <c r="F28" s="2"/>
      <c r="G28" s="2"/>
    </row>
    <row r="29" spans="1:7" x14ac:dyDescent="0.25">
      <c r="A29" s="2"/>
      <c r="B29" s="3">
        <v>170000</v>
      </c>
      <c r="C29" s="3" t="s">
        <v>120</v>
      </c>
      <c r="D29" s="2"/>
      <c r="E29" s="2"/>
      <c r="F29" s="2"/>
      <c r="G29" s="2"/>
    </row>
    <row r="30" spans="1:7" x14ac:dyDescent="0.25">
      <c r="A30" s="2"/>
      <c r="B30" s="3">
        <v>155000</v>
      </c>
      <c r="C30" s="3" t="s">
        <v>98</v>
      </c>
      <c r="D30" s="2"/>
      <c r="E30" s="2"/>
      <c r="F30" s="2"/>
      <c r="G30" s="2"/>
    </row>
    <row r="31" spans="1:7" x14ac:dyDescent="0.25">
      <c r="A31" s="2"/>
      <c r="B31" s="3">
        <v>150000</v>
      </c>
      <c r="C31" s="3" t="s">
        <v>99</v>
      </c>
      <c r="D31" s="2"/>
      <c r="E31" s="2"/>
      <c r="F31" s="2"/>
      <c r="G31" s="2"/>
    </row>
    <row r="32" spans="1:7" x14ac:dyDescent="0.25">
      <c r="A32" s="2"/>
      <c r="B32" s="3">
        <v>145000</v>
      </c>
      <c r="C32" s="3" t="s">
        <v>100</v>
      </c>
      <c r="D32" s="2"/>
      <c r="E32" s="2"/>
      <c r="F32" s="2"/>
      <c r="G32" s="2"/>
    </row>
    <row r="33" spans="1:7" x14ac:dyDescent="0.25">
      <c r="A33" s="4" t="s">
        <v>123</v>
      </c>
      <c r="B33" s="2"/>
      <c r="C33" s="2"/>
      <c r="D33" s="2"/>
      <c r="E33" s="2"/>
      <c r="F33" s="2"/>
      <c r="G33" s="2"/>
    </row>
    <row r="34" spans="1:7" x14ac:dyDescent="0.25">
      <c r="A34" s="3">
        <v>1</v>
      </c>
      <c r="B34" s="3">
        <v>25000000</v>
      </c>
      <c r="C34" s="2"/>
      <c r="D34" s="3"/>
      <c r="E34" s="3"/>
      <c r="F34" s="2"/>
      <c r="G34" s="2"/>
    </row>
    <row r="35" spans="1:7" x14ac:dyDescent="0.25">
      <c r="A35" s="3"/>
      <c r="B35" s="3">
        <v>80000</v>
      </c>
      <c r="C35" s="3" t="s">
        <v>120</v>
      </c>
      <c r="D35" s="3"/>
      <c r="E35" s="3"/>
      <c r="F35" s="2"/>
      <c r="G35" s="2"/>
    </row>
    <row r="36" spans="1:7" x14ac:dyDescent="0.25">
      <c r="A36" s="3"/>
      <c r="B36" s="3">
        <v>75000</v>
      </c>
      <c r="C36" s="3" t="s">
        <v>98</v>
      </c>
      <c r="D36" s="3"/>
      <c r="E36" s="3"/>
      <c r="F36" s="2"/>
      <c r="G36" s="2"/>
    </row>
    <row r="37" spans="1:7" x14ac:dyDescent="0.25">
      <c r="A37" s="3"/>
      <c r="B37" s="3">
        <v>70000</v>
      </c>
      <c r="C37" s="3" t="s">
        <v>99</v>
      </c>
      <c r="D37" s="3"/>
      <c r="E37" s="3"/>
      <c r="F37" s="2"/>
      <c r="G37" s="2"/>
    </row>
    <row r="38" spans="1:7" x14ac:dyDescent="0.25">
      <c r="A38" s="3"/>
      <c r="B38" s="3">
        <v>65000</v>
      </c>
      <c r="C38" s="3" t="s">
        <v>100</v>
      </c>
      <c r="D38" s="3"/>
      <c r="E38" s="3"/>
      <c r="F38" s="2"/>
      <c r="G38" s="2"/>
    </row>
    <row r="39" spans="1:7" x14ac:dyDescent="0.25">
      <c r="A39" s="3">
        <v>2</v>
      </c>
      <c r="B39" s="3">
        <v>25000000</v>
      </c>
      <c r="C39" s="3" t="s">
        <v>121</v>
      </c>
      <c r="D39" s="3">
        <v>50000000</v>
      </c>
      <c r="E39" s="3">
        <v>50000000</v>
      </c>
      <c r="F39" s="2"/>
      <c r="G39" s="2"/>
    </row>
    <row r="40" spans="1:7" x14ac:dyDescent="0.25">
      <c r="A40" s="2"/>
      <c r="B40" s="3">
        <v>85000</v>
      </c>
      <c r="C40" s="3" t="s">
        <v>120</v>
      </c>
      <c r="D40" s="3"/>
      <c r="E40" s="3"/>
      <c r="F40" s="2"/>
      <c r="G40" s="2"/>
    </row>
    <row r="41" spans="1:7" x14ac:dyDescent="0.25">
      <c r="A41" s="2"/>
      <c r="B41" s="3">
        <v>75000</v>
      </c>
      <c r="C41" s="3" t="s">
        <v>98</v>
      </c>
      <c r="D41" s="3"/>
      <c r="E41" s="3"/>
      <c r="F41" s="2"/>
      <c r="G41" s="2"/>
    </row>
    <row r="42" spans="1:7" x14ac:dyDescent="0.25">
      <c r="A42" s="2"/>
      <c r="B42" s="3">
        <v>70000</v>
      </c>
      <c r="C42" s="3" t="s">
        <v>99</v>
      </c>
      <c r="D42" s="3"/>
      <c r="E42" s="3"/>
      <c r="F42" s="2"/>
      <c r="G42" s="2"/>
    </row>
    <row r="43" spans="1:7" x14ac:dyDescent="0.25">
      <c r="A43" s="2"/>
      <c r="B43" s="3">
        <v>65000</v>
      </c>
      <c r="C43" s="3" t="s">
        <v>100</v>
      </c>
      <c r="D43" s="3"/>
      <c r="E43" s="3"/>
      <c r="F43" s="2"/>
      <c r="G43" s="2"/>
    </row>
    <row r="44" spans="1:7" x14ac:dyDescent="0.25">
      <c r="A44" s="2">
        <v>3</v>
      </c>
      <c r="B44" s="3">
        <v>50000000</v>
      </c>
      <c r="C44" s="3" t="s">
        <v>121</v>
      </c>
      <c r="D44" s="3">
        <v>75000000</v>
      </c>
      <c r="E44" s="3">
        <v>75000000</v>
      </c>
      <c r="F44" s="2"/>
      <c r="G44" s="2"/>
    </row>
    <row r="45" spans="1:7" x14ac:dyDescent="0.25">
      <c r="A45" s="2"/>
      <c r="B45" s="3">
        <v>90000</v>
      </c>
      <c r="C45" s="3" t="s">
        <v>120</v>
      </c>
      <c r="D45" s="3"/>
      <c r="E45" s="3"/>
      <c r="F45" s="2"/>
      <c r="G45" s="2"/>
    </row>
    <row r="46" spans="1:7" x14ac:dyDescent="0.25">
      <c r="A46" s="2"/>
      <c r="B46" s="3">
        <v>85000</v>
      </c>
      <c r="C46" s="3" t="s">
        <v>98</v>
      </c>
      <c r="D46" s="3"/>
      <c r="E46" s="3"/>
      <c r="F46" s="2"/>
      <c r="G46" s="2"/>
    </row>
    <row r="47" spans="1:7" x14ac:dyDescent="0.25">
      <c r="A47" s="2"/>
      <c r="B47" s="3">
        <v>80000</v>
      </c>
      <c r="C47" s="3" t="s">
        <v>99</v>
      </c>
      <c r="D47" s="3"/>
      <c r="E47" s="3"/>
      <c r="F47" s="2"/>
      <c r="G47" s="2"/>
    </row>
    <row r="48" spans="1:7" x14ac:dyDescent="0.25">
      <c r="A48" s="2"/>
      <c r="B48" s="3">
        <v>75000</v>
      </c>
      <c r="C48" s="3" t="s">
        <v>100</v>
      </c>
      <c r="D48" s="3"/>
      <c r="E48" s="3"/>
      <c r="F48" s="2"/>
      <c r="G48" s="2"/>
    </row>
    <row r="49" spans="1:7" x14ac:dyDescent="0.25">
      <c r="A49" s="2"/>
      <c r="B49" s="3"/>
      <c r="C49" s="3"/>
      <c r="D49" s="3"/>
      <c r="E49" s="3"/>
      <c r="F49" s="2"/>
      <c r="G49" s="2"/>
    </row>
    <row r="50" spans="1:7" x14ac:dyDescent="0.25">
      <c r="A50" s="2"/>
      <c r="B50" s="3"/>
      <c r="C50" s="3"/>
      <c r="D50" s="3"/>
      <c r="E50" s="3"/>
      <c r="F50" s="2"/>
      <c r="G50" s="2"/>
    </row>
    <row r="51" spans="1:7" x14ac:dyDescent="0.25">
      <c r="A51" s="2">
        <v>4</v>
      </c>
      <c r="B51" s="3">
        <v>75000000</v>
      </c>
      <c r="C51" s="3" t="s">
        <v>121</v>
      </c>
      <c r="D51" s="3">
        <v>100000000</v>
      </c>
      <c r="E51" s="3">
        <v>100000000</v>
      </c>
      <c r="F51" s="2"/>
      <c r="G51" s="2"/>
    </row>
    <row r="52" spans="1:7" x14ac:dyDescent="0.25">
      <c r="A52" s="2"/>
      <c r="B52" s="3">
        <v>130000</v>
      </c>
      <c r="C52" s="3" t="s">
        <v>120</v>
      </c>
      <c r="D52" s="2"/>
      <c r="E52" s="2"/>
      <c r="F52" s="2"/>
      <c r="G52" s="2"/>
    </row>
    <row r="53" spans="1:7" x14ac:dyDescent="0.25">
      <c r="A53" s="2"/>
      <c r="B53" s="3">
        <v>120000</v>
      </c>
      <c r="C53" s="3" t="s">
        <v>98</v>
      </c>
      <c r="D53" s="2"/>
      <c r="E53" s="2"/>
      <c r="F53" s="2"/>
      <c r="G53" s="2"/>
    </row>
    <row r="54" spans="1:7" x14ac:dyDescent="0.25">
      <c r="A54" s="2"/>
      <c r="B54" s="3">
        <v>115000</v>
      </c>
      <c r="C54" s="3" t="s">
        <v>99</v>
      </c>
      <c r="D54" s="2"/>
      <c r="E54" s="2"/>
      <c r="F54" s="2"/>
      <c r="G54" s="2"/>
    </row>
    <row r="55" spans="1:7" x14ac:dyDescent="0.25">
      <c r="A55" s="2"/>
      <c r="B55" s="3">
        <v>105000</v>
      </c>
      <c r="C55" s="3" t="s">
        <v>100</v>
      </c>
      <c r="D55" s="2"/>
      <c r="E55" s="2"/>
      <c r="F55" s="2"/>
      <c r="G55" s="2"/>
    </row>
    <row r="56" spans="1:7" x14ac:dyDescent="0.25">
      <c r="A56" s="2">
        <v>5</v>
      </c>
      <c r="B56" s="3">
        <v>100000000</v>
      </c>
      <c r="C56" s="3" t="s">
        <v>121</v>
      </c>
      <c r="D56" s="3">
        <v>200000000</v>
      </c>
      <c r="E56" s="3">
        <v>200000000</v>
      </c>
      <c r="F56" s="2"/>
      <c r="G56" s="2"/>
    </row>
    <row r="57" spans="1:7" x14ac:dyDescent="0.25">
      <c r="A57" s="2"/>
      <c r="B57" s="3">
        <v>150000</v>
      </c>
      <c r="C57" s="3" t="s">
        <v>120</v>
      </c>
      <c r="D57" s="2"/>
      <c r="E57" s="2"/>
      <c r="F57" s="2"/>
      <c r="G57" s="2"/>
    </row>
    <row r="58" spans="1:7" x14ac:dyDescent="0.25">
      <c r="A58" s="2"/>
      <c r="B58" s="3">
        <v>140000</v>
      </c>
      <c r="C58" s="3" t="s">
        <v>98</v>
      </c>
      <c r="D58" s="2"/>
      <c r="E58" s="2"/>
      <c r="F58" s="2"/>
      <c r="G58" s="2"/>
    </row>
    <row r="59" spans="1:7" x14ac:dyDescent="0.25">
      <c r="A59" s="2"/>
      <c r="B59" s="3">
        <v>130000</v>
      </c>
      <c r="C59" s="3" t="s">
        <v>99</v>
      </c>
      <c r="D59" s="2"/>
      <c r="E59" s="2"/>
      <c r="F59" s="2"/>
      <c r="G59" s="2"/>
    </row>
    <row r="60" spans="1:7" x14ac:dyDescent="0.25">
      <c r="A60" s="2"/>
      <c r="B60" s="3">
        <v>125000</v>
      </c>
      <c r="C60" s="3" t="s">
        <v>100</v>
      </c>
      <c r="D60" s="2"/>
      <c r="E60" s="2"/>
      <c r="F60" s="2"/>
      <c r="G60" s="2"/>
    </row>
    <row r="61" spans="1:7" x14ac:dyDescent="0.25">
      <c r="A61" s="2">
        <v>6</v>
      </c>
      <c r="B61" s="3">
        <v>200000000</v>
      </c>
      <c r="C61" s="3" t="s">
        <v>121</v>
      </c>
      <c r="D61" s="3">
        <v>500000000</v>
      </c>
      <c r="E61" s="3">
        <v>500000000</v>
      </c>
      <c r="F61" s="2"/>
      <c r="G61" s="2"/>
    </row>
    <row r="62" spans="1:7" x14ac:dyDescent="0.25">
      <c r="A62" s="2"/>
      <c r="B62" s="3">
        <v>165000</v>
      </c>
      <c r="C62" s="3" t="s">
        <v>120</v>
      </c>
      <c r="D62" s="2"/>
      <c r="E62" s="2"/>
      <c r="F62" s="2"/>
      <c r="G62" s="2"/>
    </row>
    <row r="63" spans="1:7" x14ac:dyDescent="0.25">
      <c r="A63" s="2"/>
      <c r="B63" s="3">
        <v>155000</v>
      </c>
      <c r="C63" s="3" t="s">
        <v>98</v>
      </c>
      <c r="D63" s="2"/>
      <c r="E63" s="2"/>
      <c r="F63" s="2"/>
      <c r="G63" s="2"/>
    </row>
    <row r="64" spans="1:7" x14ac:dyDescent="0.25">
      <c r="A64" s="2"/>
      <c r="B64" s="3">
        <v>150000</v>
      </c>
      <c r="C64" s="3" t="s">
        <v>99</v>
      </c>
      <c r="D64" s="2"/>
      <c r="E64" s="2"/>
      <c r="F64" s="2"/>
      <c r="G64" s="2"/>
    </row>
    <row r="65" spans="1:7" x14ac:dyDescent="0.25">
      <c r="A65" s="2"/>
      <c r="B65" s="3">
        <v>140000</v>
      </c>
      <c r="C65" s="3" t="s">
        <v>100</v>
      </c>
      <c r="D65" s="2"/>
      <c r="E65" s="2"/>
      <c r="F65" s="2"/>
      <c r="G65" s="2"/>
    </row>
    <row r="66" spans="1:7" x14ac:dyDescent="0.25">
      <c r="A66" s="2">
        <v>7</v>
      </c>
      <c r="B66" s="3">
        <v>500000000</v>
      </c>
      <c r="C66" s="3" t="s">
        <v>122</v>
      </c>
      <c r="D66" s="2"/>
      <c r="E66" s="2"/>
      <c r="F66" s="2"/>
      <c r="G66" s="2"/>
    </row>
    <row r="67" spans="1:7" x14ac:dyDescent="0.25">
      <c r="A67" s="2"/>
      <c r="B67" s="3">
        <v>175000</v>
      </c>
      <c r="C67" s="3" t="s">
        <v>120</v>
      </c>
      <c r="D67" s="2"/>
      <c r="E67" s="2"/>
      <c r="F67" s="2"/>
      <c r="G67" s="2"/>
    </row>
    <row r="68" spans="1:7" x14ac:dyDescent="0.25">
      <c r="A68" s="2"/>
      <c r="B68" s="3">
        <v>160000</v>
      </c>
      <c r="C68" s="3" t="s">
        <v>98</v>
      </c>
      <c r="D68" s="2"/>
      <c r="E68" s="2"/>
      <c r="F68" s="2"/>
      <c r="G68" s="2"/>
    </row>
    <row r="69" spans="1:7" x14ac:dyDescent="0.25">
      <c r="A69" s="2"/>
      <c r="B69" s="3">
        <v>155000</v>
      </c>
      <c r="C69" s="3" t="s">
        <v>99</v>
      </c>
      <c r="D69" s="2"/>
      <c r="E69" s="2"/>
      <c r="F69" s="2"/>
      <c r="G69" s="2"/>
    </row>
    <row r="70" spans="1:7" x14ac:dyDescent="0.25">
      <c r="A70" s="2"/>
      <c r="B70" s="3">
        <v>145000</v>
      </c>
      <c r="C70" s="3" t="s">
        <v>100</v>
      </c>
      <c r="D70" s="2"/>
      <c r="E70" s="2"/>
      <c r="F70" s="2"/>
      <c r="G70" s="2"/>
    </row>
    <row r="71" spans="1:7" x14ac:dyDescent="0.25">
      <c r="A71" s="2"/>
      <c r="B71" s="2"/>
      <c r="C71" s="2"/>
      <c r="D71" s="2"/>
      <c r="E71" s="2"/>
      <c r="F71" s="2"/>
      <c r="G71" s="2"/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19A5B-7760-492A-BA92-59F3D81791A6}">
  <dimension ref="A1:A20"/>
  <sheetViews>
    <sheetView workbookViewId="0">
      <selection activeCell="A3" sqref="A3"/>
    </sheetView>
  </sheetViews>
  <sheetFormatPr defaultRowHeight="15" x14ac:dyDescent="0.25"/>
  <cols>
    <col min="1" max="1" width="21.5703125" customWidth="1"/>
  </cols>
  <sheetData>
    <row r="1" spans="1:1" x14ac:dyDescent="0.25">
      <c r="A1" s="356" t="e">
        <f>'Pagu indikatif'!#REF!+'Pagu indikatif'!#REF!</f>
        <v>#REF!</v>
      </c>
    </row>
    <row r="2" spans="1:1" x14ac:dyDescent="0.25">
      <c r="A2" s="356" t="e">
        <f>'Pagu indikatif'!#REF!+'Pagu indikatif'!#REF!</f>
        <v>#REF!</v>
      </c>
    </row>
    <row r="3" spans="1:1" x14ac:dyDescent="0.25">
      <c r="A3" s="356"/>
    </row>
    <row r="4" spans="1:1" x14ac:dyDescent="0.25">
      <c r="A4" s="356"/>
    </row>
    <row r="5" spans="1:1" x14ac:dyDescent="0.25">
      <c r="A5" s="356"/>
    </row>
    <row r="6" spans="1:1" x14ac:dyDescent="0.25">
      <c r="A6" s="356"/>
    </row>
    <row r="7" spans="1:1" x14ac:dyDescent="0.25">
      <c r="A7" s="356"/>
    </row>
    <row r="8" spans="1:1" x14ac:dyDescent="0.25">
      <c r="A8" s="356"/>
    </row>
    <row r="9" spans="1:1" x14ac:dyDescent="0.25">
      <c r="A9" s="356"/>
    </row>
    <row r="10" spans="1:1" x14ac:dyDescent="0.25">
      <c r="A10" s="356"/>
    </row>
    <row r="11" spans="1:1" x14ac:dyDescent="0.25">
      <c r="A11" s="356"/>
    </row>
    <row r="12" spans="1:1" x14ac:dyDescent="0.25">
      <c r="A12" s="356"/>
    </row>
    <row r="13" spans="1:1" x14ac:dyDescent="0.25">
      <c r="A13" s="356"/>
    </row>
    <row r="14" spans="1:1" x14ac:dyDescent="0.25">
      <c r="A14" s="356"/>
    </row>
    <row r="15" spans="1:1" x14ac:dyDescent="0.25">
      <c r="A15" s="356"/>
    </row>
    <row r="16" spans="1:1" x14ac:dyDescent="0.25">
      <c r="A16" s="356"/>
    </row>
    <row r="17" spans="1:1" x14ac:dyDescent="0.25">
      <c r="A17" s="356"/>
    </row>
    <row r="18" spans="1:1" x14ac:dyDescent="0.25">
      <c r="A18" s="356"/>
    </row>
    <row r="19" spans="1:1" x14ac:dyDescent="0.25">
      <c r="A19" s="356"/>
    </row>
    <row r="20" spans="1:1" x14ac:dyDescent="0.25">
      <c r="A20" s="35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RKP DESA</vt:lpstr>
      <vt:lpstr>DAFTAR USULAN</vt:lpstr>
      <vt:lpstr>SUB.3, 4</vt:lpstr>
      <vt:lpstr>RABSUB.1</vt:lpstr>
      <vt:lpstr>Pagu indikatif</vt:lpstr>
      <vt:lpstr>Sheet2</vt:lpstr>
      <vt:lpstr>sub.2</vt:lpstr>
      <vt:lpstr>Upah (PERBUP 15)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PRIMA</cp:lastModifiedBy>
  <cp:lastPrinted>2020-12-17T02:47:25Z</cp:lastPrinted>
  <dcterms:created xsi:type="dcterms:W3CDTF">2017-08-22T11:46:05Z</dcterms:created>
  <dcterms:modified xsi:type="dcterms:W3CDTF">2020-12-17T02:57:12Z</dcterms:modified>
</cp:coreProperties>
</file>